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\Desktop\ISFIS-Marketing Files\Website\New Money Report\"/>
    </mc:Choice>
  </mc:AlternateContent>
  <bookViews>
    <workbookView xWindow="0" yWindow="0" windowWidth="23040" windowHeight="8520"/>
  </bookViews>
  <sheets>
    <sheet name="FY2022 RPDC " sheetId="1" r:id="rId1"/>
    <sheet name="SingleDistrict" sheetId="12" r:id="rId2"/>
    <sheet name="Sheet1" sheetId="11" state="hidden" r:id="rId3"/>
  </sheets>
  <definedNames>
    <definedName name="_xlcn.WorksheetConnection_FY2017RPDCB7P3421" hidden="1">'FY2022 RPDC '!$B$7:$Q$334</definedName>
    <definedName name="_xlnm.Print_Titles" localSheetId="0">'FY2022 RPDC '!$3:$7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Range-8ba2b558-0e90-4d72-a799-755d628c7741" name="Range" connection="WorksheetConnection_FY2017 RPDC !$B$7:$P$342"/>
        </x15:modelTables>
      </x15:dataModel>
    </ext>
  </extLst>
</workbook>
</file>

<file path=xl/calcChain.xml><?xml version="1.0" encoding="utf-8"?>
<calcChain xmlns="http://schemas.openxmlformats.org/spreadsheetml/2006/main">
  <c r="G1" i="12" l="1"/>
  <c r="B1" i="12"/>
  <c r="F11" i="12" s="1"/>
  <c r="G2" i="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1" i="11"/>
  <c r="C2" i="11"/>
  <c r="B2" i="11"/>
  <c r="B3" i="11"/>
  <c r="B4" i="11"/>
  <c r="B5" i="11" s="1"/>
  <c r="B6" i="11" s="1"/>
  <c r="B7" i="11" s="1"/>
  <c r="B8" i="11" s="1"/>
  <c r="B9" i="11" s="1"/>
  <c r="B10" i="11" s="1"/>
  <c r="B11" i="11" s="1"/>
  <c r="B12" i="11" s="1"/>
  <c r="I332" i="1"/>
  <c r="I327" i="1"/>
  <c r="I323" i="1"/>
  <c r="I321" i="1"/>
  <c r="I320" i="1"/>
  <c r="I319" i="1"/>
  <c r="I317" i="1"/>
  <c r="I316" i="1"/>
  <c r="I315" i="1"/>
  <c r="I314" i="1"/>
  <c r="I312" i="1"/>
  <c r="I311" i="1"/>
  <c r="I308" i="1"/>
  <c r="I306" i="1"/>
  <c r="I305" i="1"/>
  <c r="I304" i="1"/>
  <c r="I303" i="1"/>
  <c r="I302" i="1"/>
  <c r="I298" i="1"/>
  <c r="I297" i="1"/>
  <c r="I295" i="1"/>
  <c r="I292" i="1"/>
  <c r="I290" i="1"/>
  <c r="I289" i="1"/>
  <c r="I288" i="1"/>
  <c r="I287" i="1"/>
  <c r="I285" i="1"/>
  <c r="I284" i="1"/>
  <c r="I283" i="1"/>
  <c r="I282" i="1"/>
  <c r="I280" i="1"/>
  <c r="I279" i="1"/>
  <c r="I276" i="1"/>
  <c r="I274" i="1"/>
  <c r="I273" i="1"/>
  <c r="I272" i="1"/>
  <c r="I271" i="1"/>
  <c r="I270" i="1"/>
  <c r="I266" i="1"/>
  <c r="I265" i="1"/>
  <c r="I263" i="1"/>
  <c r="I260" i="1"/>
  <c r="I258" i="1"/>
  <c r="I257" i="1"/>
  <c r="I256" i="1"/>
  <c r="I255" i="1"/>
  <c r="I253" i="1"/>
  <c r="I252" i="1"/>
  <c r="I251" i="1"/>
  <c r="I250" i="1"/>
  <c r="I248" i="1"/>
  <c r="I247" i="1"/>
  <c r="I244" i="1"/>
  <c r="I242" i="1"/>
  <c r="I241" i="1"/>
  <c r="I240" i="1"/>
  <c r="I239" i="1"/>
  <c r="I238" i="1"/>
  <c r="I234" i="1"/>
  <c r="I233" i="1"/>
  <c r="I231" i="1"/>
  <c r="I228" i="1"/>
  <c r="I226" i="1"/>
  <c r="I225" i="1"/>
  <c r="I224" i="1"/>
  <c r="I223" i="1"/>
  <c r="I221" i="1"/>
  <c r="I220" i="1"/>
  <c r="I219" i="1"/>
  <c r="I218" i="1"/>
  <c r="I216" i="1"/>
  <c r="I215" i="1"/>
  <c r="I212" i="1"/>
  <c r="I210" i="1"/>
  <c r="I209" i="1"/>
  <c r="I208" i="1"/>
  <c r="I207" i="1"/>
  <c r="I206" i="1"/>
  <c r="I202" i="1"/>
  <c r="I201" i="1"/>
  <c r="I199" i="1"/>
  <c r="I196" i="1"/>
  <c r="I194" i="1"/>
  <c r="I193" i="1"/>
  <c r="I192" i="1"/>
  <c r="I191" i="1"/>
  <c r="I189" i="1"/>
  <c r="I188" i="1"/>
  <c r="I187" i="1"/>
  <c r="I186" i="1"/>
  <c r="I184" i="1"/>
  <c r="I183" i="1"/>
  <c r="I180" i="1"/>
  <c r="I178" i="1"/>
  <c r="I177" i="1"/>
  <c r="I176" i="1"/>
  <c r="I175" i="1"/>
  <c r="I174" i="1"/>
  <c r="I170" i="1"/>
  <c r="I169" i="1"/>
  <c r="I167" i="1"/>
  <c r="I164" i="1"/>
  <c r="I162" i="1"/>
  <c r="I161" i="1"/>
  <c r="I160" i="1"/>
  <c r="I159" i="1"/>
  <c r="I157" i="1"/>
  <c r="I156" i="1"/>
  <c r="I155" i="1"/>
  <c r="I154" i="1"/>
  <c r="I152" i="1"/>
  <c r="I151" i="1"/>
  <c r="I148" i="1"/>
  <c r="I146" i="1"/>
  <c r="I145" i="1"/>
  <c r="I144" i="1"/>
  <c r="I143" i="1"/>
  <c r="I142" i="1"/>
  <c r="I138" i="1"/>
  <c r="I137" i="1"/>
  <c r="I135" i="1"/>
  <c r="I132" i="1"/>
  <c r="I130" i="1"/>
  <c r="I129" i="1"/>
  <c r="I128" i="1"/>
  <c r="I127" i="1"/>
  <c r="I125" i="1"/>
  <c r="I124" i="1"/>
  <c r="I123" i="1"/>
  <c r="I122" i="1"/>
  <c r="I120" i="1"/>
  <c r="I119" i="1"/>
  <c r="I116" i="1"/>
  <c r="I114" i="1"/>
  <c r="I113" i="1"/>
  <c r="I112" i="1"/>
  <c r="I111" i="1"/>
  <c r="I110" i="1"/>
  <c r="I106" i="1"/>
  <c r="I105" i="1"/>
  <c r="I103" i="1"/>
  <c r="I100" i="1"/>
  <c r="I98" i="1"/>
  <c r="I97" i="1"/>
  <c r="I96" i="1"/>
  <c r="I95" i="1"/>
  <c r="I93" i="1"/>
  <c r="I92" i="1"/>
  <c r="I91" i="1"/>
  <c r="I90" i="1"/>
  <c r="I88" i="1"/>
  <c r="I87" i="1"/>
  <c r="I84" i="1"/>
  <c r="I82" i="1"/>
  <c r="I81" i="1"/>
  <c r="I80" i="1"/>
  <c r="I79" i="1"/>
  <c r="I78" i="1"/>
  <c r="I74" i="1"/>
  <c r="I73" i="1"/>
  <c r="I71" i="1"/>
  <c r="I68" i="1"/>
  <c r="I66" i="1"/>
  <c r="I65" i="1"/>
  <c r="I64" i="1"/>
  <c r="I63" i="1"/>
  <c r="I61" i="1"/>
  <c r="I60" i="1"/>
  <c r="I59" i="1"/>
  <c r="I58" i="1"/>
  <c r="I56" i="1"/>
  <c r="I55" i="1"/>
  <c r="I52" i="1"/>
  <c r="I50" i="1"/>
  <c r="I49" i="1"/>
  <c r="I48" i="1"/>
  <c r="I47" i="1"/>
  <c r="I46" i="1"/>
  <c r="I42" i="1"/>
  <c r="I41" i="1"/>
  <c r="I39" i="1"/>
  <c r="I36" i="1"/>
  <c r="I34" i="1"/>
  <c r="I33" i="1"/>
  <c r="I32" i="1"/>
  <c r="I31" i="1"/>
  <c r="I29" i="1"/>
  <c r="I28" i="1"/>
  <c r="I27" i="1"/>
  <c r="I26" i="1"/>
  <c r="I24" i="1"/>
  <c r="I23" i="1"/>
  <c r="I20" i="1"/>
  <c r="I18" i="1"/>
  <c r="I17" i="1"/>
  <c r="I16" i="1"/>
  <c r="I15" i="1"/>
  <c r="I14" i="1"/>
  <c r="I10" i="1"/>
  <c r="I9" i="1"/>
  <c r="B11" i="12" l="1"/>
  <c r="E12" i="12" s="1"/>
  <c r="F12" i="12" s="1"/>
  <c r="I25" i="1"/>
  <c r="I40" i="1"/>
  <c r="I57" i="1"/>
  <c r="I72" i="1"/>
  <c r="I89" i="1"/>
  <c r="I104" i="1"/>
  <c r="I121" i="1"/>
  <c r="I136" i="1"/>
  <c r="I153" i="1"/>
  <c r="I168" i="1"/>
  <c r="I185" i="1"/>
  <c r="I200" i="1"/>
  <c r="I217" i="1"/>
  <c r="I232" i="1"/>
  <c r="I249" i="1"/>
  <c r="I264" i="1"/>
  <c r="I281" i="1"/>
  <c r="I296" i="1"/>
  <c r="I313" i="1"/>
  <c r="I108" i="1"/>
  <c r="I325" i="1"/>
  <c r="I12" i="1"/>
  <c r="I44" i="1"/>
  <c r="I204" i="1"/>
  <c r="I300" i="1"/>
  <c r="I22" i="1"/>
  <c r="I35" i="1"/>
  <c r="I37" i="1"/>
  <c r="I54" i="1"/>
  <c r="I67" i="1"/>
  <c r="I69" i="1"/>
  <c r="I86" i="1"/>
  <c r="I99" i="1"/>
  <c r="I101" i="1"/>
  <c r="I118" i="1"/>
  <c r="I131" i="1"/>
  <c r="I133" i="1"/>
  <c r="I150" i="1"/>
  <c r="I163" i="1"/>
  <c r="I165" i="1"/>
  <c r="I182" i="1"/>
  <c r="I195" i="1"/>
  <c r="I197" i="1"/>
  <c r="I214" i="1"/>
  <c r="I227" i="1"/>
  <c r="I229" i="1"/>
  <c r="I246" i="1"/>
  <c r="I259" i="1"/>
  <c r="I261" i="1"/>
  <c r="I278" i="1"/>
  <c r="I291" i="1"/>
  <c r="I293" i="1"/>
  <c r="I310" i="1"/>
  <c r="I329" i="1"/>
  <c r="I331" i="1"/>
  <c r="I333" i="1"/>
  <c r="I76" i="1"/>
  <c r="I172" i="1"/>
  <c r="I236" i="1"/>
  <c r="I140" i="1"/>
  <c r="I268" i="1"/>
  <c r="I11" i="1"/>
  <c r="I13" i="1"/>
  <c r="I30" i="1"/>
  <c r="I43" i="1"/>
  <c r="I45" i="1"/>
  <c r="I62" i="1"/>
  <c r="I75" i="1"/>
  <c r="I77" i="1"/>
  <c r="I94" i="1"/>
  <c r="I107" i="1"/>
  <c r="I109" i="1"/>
  <c r="I126" i="1"/>
  <c r="I139" i="1"/>
  <c r="I141" i="1"/>
  <c r="I158" i="1"/>
  <c r="I171" i="1"/>
  <c r="I173" i="1"/>
  <c r="I190" i="1"/>
  <c r="I203" i="1"/>
  <c r="I205" i="1"/>
  <c r="I222" i="1"/>
  <c r="I235" i="1"/>
  <c r="I237" i="1"/>
  <c r="I254" i="1"/>
  <c r="I267" i="1"/>
  <c r="I269" i="1"/>
  <c r="I286" i="1"/>
  <c r="I299" i="1"/>
  <c r="I301" i="1"/>
  <c r="I318" i="1"/>
  <c r="I322" i="1"/>
  <c r="I326" i="1"/>
  <c r="I19" i="1"/>
  <c r="I21" i="1"/>
  <c r="I38" i="1"/>
  <c r="I51" i="1"/>
  <c r="I53" i="1"/>
  <c r="I70" i="1"/>
  <c r="I83" i="1"/>
  <c r="I85" i="1"/>
  <c r="I102" i="1"/>
  <c r="I115" i="1"/>
  <c r="I117" i="1"/>
  <c r="I134" i="1"/>
  <c r="I147" i="1"/>
  <c r="I149" i="1"/>
  <c r="I166" i="1"/>
  <c r="I179" i="1"/>
  <c r="I181" i="1"/>
  <c r="I198" i="1"/>
  <c r="I211" i="1"/>
  <c r="I213" i="1"/>
  <c r="I230" i="1"/>
  <c r="I243" i="1"/>
  <c r="I245" i="1"/>
  <c r="I262" i="1"/>
  <c r="I275" i="1"/>
  <c r="I277" i="1"/>
  <c r="I294" i="1"/>
  <c r="I307" i="1"/>
  <c r="I309" i="1"/>
  <c r="I324" i="1"/>
  <c r="I328" i="1"/>
  <c r="I330" i="1"/>
  <c r="I334" i="1"/>
  <c r="I8" i="1"/>
  <c r="E11" i="12" l="1"/>
  <c r="E14" i="12"/>
  <c r="E13" i="12"/>
  <c r="F13" i="12"/>
  <c r="U11" i="12"/>
  <c r="G11" i="12"/>
  <c r="H11" i="12" s="1"/>
  <c r="G12" i="12"/>
  <c r="H12" i="12" s="1"/>
  <c r="R8" i="1"/>
  <c r="S8" i="1" s="1"/>
  <c r="E15" i="12" l="1"/>
  <c r="G13" i="12"/>
  <c r="H13" i="12" s="1"/>
  <c r="F14" i="12"/>
  <c r="G14" i="12" s="1"/>
  <c r="H14" i="12" s="1"/>
  <c r="B13" i="11"/>
  <c r="F15" i="12" l="1"/>
  <c r="B14" i="1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G15" i="12" l="1"/>
  <c r="H15" i="12" s="1"/>
  <c r="B27" i="11"/>
  <c r="B28" i="11" l="1"/>
  <c r="M1" i="1"/>
  <c r="B29" i="11" l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B30" i="11" l="1"/>
  <c r="B31" i="11" l="1"/>
  <c r="B32" i="11" l="1"/>
  <c r="K15" i="1"/>
  <c r="U15" i="1" s="1"/>
  <c r="L15" i="1" s="1"/>
  <c r="M15" i="1" s="1"/>
  <c r="K251" i="1" l="1"/>
  <c r="U251" i="1" s="1"/>
  <c r="L251" i="1" s="1"/>
  <c r="M251" i="1" s="1"/>
  <c r="K172" i="1"/>
  <c r="U172" i="1" s="1"/>
  <c r="L172" i="1" s="1"/>
  <c r="M172" i="1" s="1"/>
  <c r="K108" i="1"/>
  <c r="U108" i="1" s="1"/>
  <c r="L108" i="1" s="1"/>
  <c r="M108" i="1" s="1"/>
  <c r="K44" i="1"/>
  <c r="U44" i="1" s="1"/>
  <c r="L44" i="1" s="1"/>
  <c r="M44" i="1" s="1"/>
  <c r="K282" i="1"/>
  <c r="U282" i="1" s="1"/>
  <c r="L282" i="1" s="1"/>
  <c r="M282" i="1" s="1"/>
  <c r="K187" i="1"/>
  <c r="U187" i="1" s="1"/>
  <c r="L187" i="1" s="1"/>
  <c r="M187" i="1" s="1"/>
  <c r="K123" i="1"/>
  <c r="U123" i="1" s="1"/>
  <c r="L123" i="1" s="1"/>
  <c r="M123" i="1" s="1"/>
  <c r="K59" i="1"/>
  <c r="U59" i="1" s="1"/>
  <c r="L59" i="1" s="1"/>
  <c r="M59" i="1" s="1"/>
  <c r="K57" i="1"/>
  <c r="U57" i="1" s="1"/>
  <c r="L57" i="1" s="1"/>
  <c r="M57" i="1" s="1"/>
  <c r="K103" i="1"/>
  <c r="U103" i="1" s="1"/>
  <c r="L103" i="1" s="1"/>
  <c r="M103" i="1" s="1"/>
  <c r="K150" i="1"/>
  <c r="U150" i="1" s="1"/>
  <c r="L150" i="1" s="1"/>
  <c r="M150" i="1" s="1"/>
  <c r="K262" i="1"/>
  <c r="U262" i="1" s="1"/>
  <c r="L262" i="1" s="1"/>
  <c r="M262" i="1" s="1"/>
  <c r="K178" i="1"/>
  <c r="U178" i="1" s="1"/>
  <c r="L178" i="1" s="1"/>
  <c r="M178" i="1" s="1"/>
  <c r="K114" i="1"/>
  <c r="U114" i="1" s="1"/>
  <c r="L114" i="1" s="1"/>
  <c r="M114" i="1" s="1"/>
  <c r="K50" i="1"/>
  <c r="U50" i="1" s="1"/>
  <c r="L50" i="1" s="1"/>
  <c r="M50" i="1" s="1"/>
  <c r="K293" i="1"/>
  <c r="U293" i="1" s="1"/>
  <c r="L293" i="1" s="1"/>
  <c r="M293" i="1" s="1"/>
  <c r="K193" i="1"/>
  <c r="U193" i="1" s="1"/>
  <c r="L193" i="1" s="1"/>
  <c r="M193" i="1" s="1"/>
  <c r="K129" i="1"/>
  <c r="U129" i="1" s="1"/>
  <c r="L129" i="1" s="1"/>
  <c r="M129" i="1" s="1"/>
  <c r="K49" i="1"/>
  <c r="U49" i="1" s="1"/>
  <c r="L49" i="1" s="1"/>
  <c r="M49" i="1" s="1"/>
  <c r="K167" i="1"/>
  <c r="U167" i="1" s="1"/>
  <c r="L167" i="1" s="1"/>
  <c r="M167" i="1" s="1"/>
  <c r="K23" i="1"/>
  <c r="U23" i="1" s="1"/>
  <c r="L23" i="1" s="1"/>
  <c r="M23" i="1" s="1"/>
  <c r="K86" i="1"/>
  <c r="U86" i="1" s="1"/>
  <c r="L86" i="1" s="1"/>
  <c r="M86" i="1" s="1"/>
  <c r="K218" i="1"/>
  <c r="U218" i="1" s="1"/>
  <c r="L218" i="1" s="1"/>
  <c r="M218" i="1" s="1"/>
  <c r="K152" i="1"/>
  <c r="U152" i="1" s="1"/>
  <c r="L152" i="1" s="1"/>
  <c r="M152" i="1" s="1"/>
  <c r="K88" i="1"/>
  <c r="U88" i="1" s="1"/>
  <c r="L88" i="1" s="1"/>
  <c r="M88" i="1" s="1"/>
  <c r="K24" i="1"/>
  <c r="U24" i="1" s="1"/>
  <c r="L24" i="1" s="1"/>
  <c r="M24" i="1" s="1"/>
  <c r="K159" i="1"/>
  <c r="U159" i="1" s="1"/>
  <c r="L159" i="1" s="1"/>
  <c r="M159" i="1" s="1"/>
  <c r="K215" i="1"/>
  <c r="U215" i="1" s="1"/>
  <c r="L215" i="1" s="1"/>
  <c r="M215" i="1" s="1"/>
  <c r="K149" i="1"/>
  <c r="U149" i="1" s="1"/>
  <c r="L149" i="1" s="1"/>
  <c r="M149" i="1" s="1"/>
  <c r="K125" i="1"/>
  <c r="U125" i="1" s="1"/>
  <c r="L125" i="1" s="1"/>
  <c r="M125" i="1" s="1"/>
  <c r="K21" i="1"/>
  <c r="U21" i="1" s="1"/>
  <c r="L21" i="1" s="1"/>
  <c r="M21" i="1" s="1"/>
  <c r="K189" i="1"/>
  <c r="U189" i="1" s="1"/>
  <c r="L189" i="1" s="1"/>
  <c r="M189" i="1" s="1"/>
  <c r="K173" i="1"/>
  <c r="U173" i="1" s="1"/>
  <c r="L173" i="1" s="1"/>
  <c r="M173" i="1" s="1"/>
  <c r="K316" i="1"/>
  <c r="U316" i="1" s="1"/>
  <c r="L316" i="1" s="1"/>
  <c r="M316" i="1" s="1"/>
  <c r="K271" i="1"/>
  <c r="U271" i="1" s="1"/>
  <c r="L271" i="1" s="1"/>
  <c r="M271" i="1" s="1"/>
  <c r="K288" i="1"/>
  <c r="U288" i="1" s="1"/>
  <c r="L288" i="1" s="1"/>
  <c r="M288" i="1" s="1"/>
  <c r="K257" i="1"/>
  <c r="U257" i="1" s="1"/>
  <c r="L257" i="1" s="1"/>
  <c r="M257" i="1" s="1"/>
  <c r="K303" i="1"/>
  <c r="U303" i="1" s="1"/>
  <c r="L303" i="1" s="1"/>
  <c r="M303" i="1" s="1"/>
  <c r="K295" i="1"/>
  <c r="U295" i="1" s="1"/>
  <c r="L295" i="1" s="1"/>
  <c r="M295" i="1" s="1"/>
  <c r="K319" i="1"/>
  <c r="U319" i="1" s="1"/>
  <c r="L319" i="1" s="1"/>
  <c r="M319" i="1" s="1"/>
  <c r="K16" i="1"/>
  <c r="U16" i="1" s="1"/>
  <c r="L16" i="1" s="1"/>
  <c r="M16" i="1" s="1"/>
  <c r="K236" i="1"/>
  <c r="U236" i="1" s="1"/>
  <c r="L236" i="1" s="1"/>
  <c r="M236" i="1" s="1"/>
  <c r="K164" i="1"/>
  <c r="U164" i="1" s="1"/>
  <c r="L164" i="1" s="1"/>
  <c r="M164" i="1" s="1"/>
  <c r="K100" i="1"/>
  <c r="U100" i="1" s="1"/>
  <c r="L100" i="1" s="1"/>
  <c r="M100" i="1" s="1"/>
  <c r="K36" i="1"/>
  <c r="U36" i="1" s="1"/>
  <c r="L36" i="1" s="1"/>
  <c r="M36" i="1" s="1"/>
  <c r="K266" i="1"/>
  <c r="U266" i="1" s="1"/>
  <c r="L266" i="1" s="1"/>
  <c r="M266" i="1" s="1"/>
  <c r="K179" i="1"/>
  <c r="U179" i="1" s="1"/>
  <c r="L179" i="1" s="1"/>
  <c r="M179" i="1" s="1"/>
  <c r="K115" i="1"/>
  <c r="U115" i="1" s="1"/>
  <c r="L115" i="1" s="1"/>
  <c r="M115" i="1" s="1"/>
  <c r="K51" i="1"/>
  <c r="U51" i="1" s="1"/>
  <c r="L51" i="1" s="1"/>
  <c r="M51" i="1" s="1"/>
  <c r="K41" i="1"/>
  <c r="U41" i="1" s="1"/>
  <c r="L41" i="1" s="1"/>
  <c r="M41" i="1" s="1"/>
  <c r="K79" i="1"/>
  <c r="U79" i="1" s="1"/>
  <c r="L79" i="1" s="1"/>
  <c r="M79" i="1" s="1"/>
  <c r="K126" i="1"/>
  <c r="U126" i="1" s="1"/>
  <c r="L126" i="1" s="1"/>
  <c r="M126" i="1" s="1"/>
  <c r="K246" i="1"/>
  <c r="U246" i="1" s="1"/>
  <c r="L246" i="1" s="1"/>
  <c r="M246" i="1" s="1"/>
  <c r="K170" i="1"/>
  <c r="U170" i="1" s="1"/>
  <c r="L170" i="1" s="1"/>
  <c r="M170" i="1" s="1"/>
  <c r="K106" i="1"/>
  <c r="U106" i="1" s="1"/>
  <c r="L106" i="1" s="1"/>
  <c r="M106" i="1" s="1"/>
  <c r="K42" i="1"/>
  <c r="U42" i="1" s="1"/>
  <c r="L42" i="1" s="1"/>
  <c r="M42" i="1" s="1"/>
  <c r="K277" i="1"/>
  <c r="U277" i="1" s="1"/>
  <c r="L277" i="1" s="1"/>
  <c r="M277" i="1" s="1"/>
  <c r="K185" i="1"/>
  <c r="U185" i="1" s="1"/>
  <c r="L185" i="1" s="1"/>
  <c r="M185" i="1" s="1"/>
  <c r="K121" i="1"/>
  <c r="U121" i="1" s="1"/>
  <c r="L121" i="1" s="1"/>
  <c r="M121" i="1" s="1"/>
  <c r="K33" i="1"/>
  <c r="U33" i="1" s="1"/>
  <c r="L33" i="1" s="1"/>
  <c r="M33" i="1" s="1"/>
  <c r="K151" i="1"/>
  <c r="U151" i="1" s="1"/>
  <c r="L151" i="1" s="1"/>
  <c r="M151" i="1" s="1"/>
  <c r="K227" i="1"/>
  <c r="U227" i="1" s="1"/>
  <c r="L227" i="1" s="1"/>
  <c r="M227" i="1" s="1"/>
  <c r="K323" i="1"/>
  <c r="U323" i="1" s="1"/>
  <c r="L323" i="1" s="1"/>
  <c r="M323" i="1" s="1"/>
  <c r="K208" i="1"/>
  <c r="U208" i="1" s="1"/>
  <c r="L208" i="1" s="1"/>
  <c r="M208" i="1" s="1"/>
  <c r="K144" i="1"/>
  <c r="U144" i="1" s="1"/>
  <c r="L144" i="1" s="1"/>
  <c r="M144" i="1" s="1"/>
  <c r="K80" i="1"/>
  <c r="U80" i="1" s="1"/>
  <c r="L80" i="1" s="1"/>
  <c r="M80" i="1" s="1"/>
  <c r="K8" i="1"/>
  <c r="K127" i="1"/>
  <c r="U127" i="1" s="1"/>
  <c r="L127" i="1" s="1"/>
  <c r="M127" i="1" s="1"/>
  <c r="K190" i="1"/>
  <c r="U190" i="1" s="1"/>
  <c r="L190" i="1" s="1"/>
  <c r="M190" i="1" s="1"/>
  <c r="K85" i="1"/>
  <c r="U85" i="1" s="1"/>
  <c r="L85" i="1" s="1"/>
  <c r="M85" i="1" s="1"/>
  <c r="K30" i="1"/>
  <c r="U30" i="1" s="1"/>
  <c r="L30" i="1" s="1"/>
  <c r="M30" i="1" s="1"/>
  <c r="K93" i="1"/>
  <c r="U93" i="1" s="1"/>
  <c r="L93" i="1" s="1"/>
  <c r="M93" i="1" s="1"/>
  <c r="K165" i="1"/>
  <c r="U165" i="1" s="1"/>
  <c r="L165" i="1" s="1"/>
  <c r="M165" i="1" s="1"/>
  <c r="K109" i="1"/>
  <c r="U109" i="1" s="1"/>
  <c r="L109" i="1" s="1"/>
  <c r="M109" i="1" s="1"/>
  <c r="K263" i="1"/>
  <c r="U263" i="1" s="1"/>
  <c r="L263" i="1" s="1"/>
  <c r="M263" i="1" s="1"/>
  <c r="K280" i="1"/>
  <c r="U280" i="1" s="1"/>
  <c r="L280" i="1" s="1"/>
  <c r="M280" i="1" s="1"/>
  <c r="K217" i="1"/>
  <c r="U217" i="1" s="1"/>
  <c r="L217" i="1" s="1"/>
  <c r="M217" i="1" s="1"/>
  <c r="K276" i="1"/>
  <c r="U276" i="1" s="1"/>
  <c r="L276" i="1" s="1"/>
  <c r="M276" i="1" s="1"/>
  <c r="K241" i="1"/>
  <c r="U241" i="1" s="1"/>
  <c r="L241" i="1" s="1"/>
  <c r="M241" i="1" s="1"/>
  <c r="K240" i="1"/>
  <c r="U240" i="1" s="1"/>
  <c r="L240" i="1" s="1"/>
  <c r="M240" i="1" s="1"/>
  <c r="K321" i="1"/>
  <c r="U321" i="1" s="1"/>
  <c r="L321" i="1" s="1"/>
  <c r="M321" i="1" s="1"/>
  <c r="K334" i="1"/>
  <c r="U334" i="1" s="1"/>
  <c r="L334" i="1" s="1"/>
  <c r="M334" i="1" s="1"/>
  <c r="K222" i="1"/>
  <c r="U222" i="1" s="1"/>
  <c r="L222" i="1" s="1"/>
  <c r="M222" i="1" s="1"/>
  <c r="K156" i="1"/>
  <c r="U156" i="1" s="1"/>
  <c r="L156" i="1" s="1"/>
  <c r="M156" i="1" s="1"/>
  <c r="K92" i="1"/>
  <c r="U92" i="1" s="1"/>
  <c r="L92" i="1" s="1"/>
  <c r="M92" i="1" s="1"/>
  <c r="K28" i="1"/>
  <c r="U28" i="1" s="1"/>
  <c r="L28" i="1" s="1"/>
  <c r="M28" i="1" s="1"/>
  <c r="K250" i="1"/>
  <c r="U250" i="1" s="1"/>
  <c r="L250" i="1" s="1"/>
  <c r="M250" i="1" s="1"/>
  <c r="K171" i="1"/>
  <c r="U171" i="1" s="1"/>
  <c r="L171" i="1" s="1"/>
  <c r="M171" i="1" s="1"/>
  <c r="K107" i="1"/>
  <c r="U107" i="1" s="1"/>
  <c r="L107" i="1" s="1"/>
  <c r="M107" i="1" s="1"/>
  <c r="K43" i="1"/>
  <c r="U43" i="1" s="1"/>
  <c r="L43" i="1" s="1"/>
  <c r="M43" i="1" s="1"/>
  <c r="K25" i="1"/>
  <c r="U25" i="1" s="1"/>
  <c r="L25" i="1" s="1"/>
  <c r="M25" i="1" s="1"/>
  <c r="K63" i="1"/>
  <c r="U63" i="1" s="1"/>
  <c r="L63" i="1" s="1"/>
  <c r="M63" i="1" s="1"/>
  <c r="K102" i="1"/>
  <c r="U102" i="1" s="1"/>
  <c r="L102" i="1" s="1"/>
  <c r="M102" i="1" s="1"/>
  <c r="K234" i="1"/>
  <c r="U234" i="1" s="1"/>
  <c r="L234" i="1" s="1"/>
  <c r="M234" i="1" s="1"/>
  <c r="K162" i="1"/>
  <c r="U162" i="1" s="1"/>
  <c r="L162" i="1" s="1"/>
  <c r="M162" i="1" s="1"/>
  <c r="K98" i="1"/>
  <c r="U98" i="1" s="1"/>
  <c r="L98" i="1" s="1"/>
  <c r="M98" i="1" s="1"/>
  <c r="K34" i="1"/>
  <c r="U34" i="1" s="1"/>
  <c r="L34" i="1" s="1"/>
  <c r="M34" i="1" s="1"/>
  <c r="K261" i="1"/>
  <c r="U261" i="1" s="1"/>
  <c r="L261" i="1" s="1"/>
  <c r="M261" i="1" s="1"/>
  <c r="K177" i="1"/>
  <c r="U177" i="1" s="1"/>
  <c r="L177" i="1" s="1"/>
  <c r="M177" i="1" s="1"/>
  <c r="K113" i="1"/>
  <c r="U113" i="1" s="1"/>
  <c r="L113" i="1" s="1"/>
  <c r="M113" i="1" s="1"/>
  <c r="K17" i="1"/>
  <c r="U17" i="1" s="1"/>
  <c r="L17" i="1" s="1"/>
  <c r="M17" i="1" s="1"/>
  <c r="K135" i="1"/>
  <c r="U135" i="1" s="1"/>
  <c r="L135" i="1" s="1"/>
  <c r="M135" i="1" s="1"/>
  <c r="K206" i="1"/>
  <c r="U206" i="1" s="1"/>
  <c r="L206" i="1" s="1"/>
  <c r="M206" i="1" s="1"/>
  <c r="K307" i="1"/>
  <c r="U307" i="1" s="1"/>
  <c r="L307" i="1" s="1"/>
  <c r="M307" i="1" s="1"/>
  <c r="K200" i="1"/>
  <c r="U200" i="1" s="1"/>
  <c r="L200" i="1" s="1"/>
  <c r="M200" i="1" s="1"/>
  <c r="K136" i="1"/>
  <c r="U136" i="1" s="1"/>
  <c r="L136" i="1" s="1"/>
  <c r="M136" i="1" s="1"/>
  <c r="K72" i="1"/>
  <c r="U72" i="1" s="1"/>
  <c r="L72" i="1" s="1"/>
  <c r="M72" i="1" s="1"/>
  <c r="K322" i="1"/>
  <c r="U322" i="1" s="1"/>
  <c r="L322" i="1" s="1"/>
  <c r="M322" i="1" s="1"/>
  <c r="K87" i="1"/>
  <c r="U87" i="1" s="1"/>
  <c r="L87" i="1" s="1"/>
  <c r="M87" i="1" s="1"/>
  <c r="K174" i="1"/>
  <c r="U174" i="1" s="1"/>
  <c r="L174" i="1" s="1"/>
  <c r="M174" i="1" s="1"/>
  <c r="K45" i="1"/>
  <c r="U45" i="1" s="1"/>
  <c r="L45" i="1" s="1"/>
  <c r="M45" i="1" s="1"/>
  <c r="K157" i="1"/>
  <c r="U157" i="1" s="1"/>
  <c r="L157" i="1" s="1"/>
  <c r="M157" i="1" s="1"/>
  <c r="K301" i="1"/>
  <c r="U301" i="1" s="1"/>
  <c r="L301" i="1" s="1"/>
  <c r="M301" i="1" s="1"/>
  <c r="K14" i="1"/>
  <c r="U14" i="1" s="1"/>
  <c r="L14" i="1" s="1"/>
  <c r="M14" i="1" s="1"/>
  <c r="K54" i="1"/>
  <c r="U54" i="1" s="1"/>
  <c r="L54" i="1" s="1"/>
  <c r="M54" i="1" s="1"/>
  <c r="K327" i="1"/>
  <c r="U327" i="1" s="1"/>
  <c r="L327" i="1" s="1"/>
  <c r="M327" i="1" s="1"/>
  <c r="K209" i="1"/>
  <c r="U209" i="1" s="1"/>
  <c r="L209" i="1" s="1"/>
  <c r="M209" i="1" s="1"/>
  <c r="K281" i="1"/>
  <c r="U281" i="1" s="1"/>
  <c r="L281" i="1" s="1"/>
  <c r="M281" i="1" s="1"/>
  <c r="K223" i="1"/>
  <c r="U223" i="1" s="1"/>
  <c r="L223" i="1" s="1"/>
  <c r="M223" i="1" s="1"/>
  <c r="K247" i="1"/>
  <c r="U247" i="1" s="1"/>
  <c r="L247" i="1" s="1"/>
  <c r="M247" i="1" s="1"/>
  <c r="K304" i="1"/>
  <c r="U304" i="1" s="1"/>
  <c r="L304" i="1" s="1"/>
  <c r="M304" i="1" s="1"/>
  <c r="K292" i="1"/>
  <c r="U292" i="1" s="1"/>
  <c r="L292" i="1" s="1"/>
  <c r="M292" i="1" s="1"/>
  <c r="K331" i="1"/>
  <c r="U331" i="1" s="1"/>
  <c r="L331" i="1" s="1"/>
  <c r="M331" i="1" s="1"/>
  <c r="K213" i="1"/>
  <c r="U213" i="1" s="1"/>
  <c r="L213" i="1" s="1"/>
  <c r="M213" i="1" s="1"/>
  <c r="K148" i="1"/>
  <c r="U148" i="1" s="1"/>
  <c r="L148" i="1" s="1"/>
  <c r="M148" i="1" s="1"/>
  <c r="K84" i="1"/>
  <c r="K20" i="1"/>
  <c r="U20" i="1" s="1"/>
  <c r="L20" i="1" s="1"/>
  <c r="M20" i="1" s="1"/>
  <c r="K235" i="1"/>
  <c r="U235" i="1" s="1"/>
  <c r="L235" i="1" s="1"/>
  <c r="M235" i="1" s="1"/>
  <c r="K163" i="1"/>
  <c r="U163" i="1" s="1"/>
  <c r="L163" i="1" s="1"/>
  <c r="M163" i="1" s="1"/>
  <c r="K99" i="1"/>
  <c r="U99" i="1" s="1"/>
  <c r="L99" i="1" s="1"/>
  <c r="M99" i="1" s="1"/>
  <c r="K35" i="1"/>
  <c r="U35" i="1" s="1"/>
  <c r="L35" i="1" s="1"/>
  <c r="M35" i="1" s="1"/>
  <c r="K9" i="1"/>
  <c r="U9" i="1" s="1"/>
  <c r="L9" i="1" s="1"/>
  <c r="M9" i="1" s="1"/>
  <c r="K39" i="1"/>
  <c r="U39" i="1" s="1"/>
  <c r="L39" i="1" s="1"/>
  <c r="M39" i="1" s="1"/>
  <c r="K78" i="1"/>
  <c r="U78" i="1" s="1"/>
  <c r="L78" i="1" s="1"/>
  <c r="M78" i="1" s="1"/>
  <c r="K220" i="1"/>
  <c r="U220" i="1" s="1"/>
  <c r="L220" i="1" s="1"/>
  <c r="M220" i="1" s="1"/>
  <c r="K154" i="1"/>
  <c r="U154" i="1" s="1"/>
  <c r="L154" i="1" s="1"/>
  <c r="M154" i="1" s="1"/>
  <c r="K90" i="1"/>
  <c r="U90" i="1" s="1"/>
  <c r="L90" i="1" s="1"/>
  <c r="M90" i="1" s="1"/>
  <c r="K26" i="1"/>
  <c r="U26" i="1" s="1"/>
  <c r="L26" i="1" s="1"/>
  <c r="M26" i="1" s="1"/>
  <c r="K245" i="1"/>
  <c r="U245" i="1" s="1"/>
  <c r="L245" i="1" s="1"/>
  <c r="M245" i="1" s="1"/>
  <c r="K169" i="1"/>
  <c r="U169" i="1" s="1"/>
  <c r="L169" i="1" s="1"/>
  <c r="M169" i="1" s="1"/>
  <c r="K105" i="1"/>
  <c r="U105" i="1" s="1"/>
  <c r="L105" i="1" s="1"/>
  <c r="M105" i="1" s="1"/>
  <c r="K306" i="1"/>
  <c r="U306" i="1" s="1"/>
  <c r="L306" i="1" s="1"/>
  <c r="M306" i="1" s="1"/>
  <c r="K111" i="1"/>
  <c r="U111" i="1" s="1"/>
  <c r="L111" i="1" s="1"/>
  <c r="M111" i="1" s="1"/>
  <c r="K182" i="1"/>
  <c r="U182" i="1" s="1"/>
  <c r="L182" i="1" s="1"/>
  <c r="M182" i="1" s="1"/>
  <c r="K291" i="1"/>
  <c r="U291" i="1" s="1"/>
  <c r="L291" i="1" s="1"/>
  <c r="M291" i="1" s="1"/>
  <c r="K192" i="1"/>
  <c r="U192" i="1" s="1"/>
  <c r="L192" i="1" s="1"/>
  <c r="M192" i="1" s="1"/>
  <c r="K128" i="1"/>
  <c r="U128" i="1" s="1"/>
  <c r="L128" i="1" s="1"/>
  <c r="M128" i="1" s="1"/>
  <c r="K64" i="1"/>
  <c r="U64" i="1" s="1"/>
  <c r="L64" i="1" s="1"/>
  <c r="M64" i="1" s="1"/>
  <c r="K290" i="1"/>
  <c r="U290" i="1" s="1"/>
  <c r="L290" i="1" s="1"/>
  <c r="M290" i="1" s="1"/>
  <c r="K47" i="1"/>
  <c r="U47" i="1" s="1"/>
  <c r="L47" i="1" s="1"/>
  <c r="M47" i="1" s="1"/>
  <c r="K134" i="1"/>
  <c r="U134" i="1" s="1"/>
  <c r="L134" i="1" s="1"/>
  <c r="M134" i="1" s="1"/>
  <c r="K13" i="1"/>
  <c r="U13" i="1" s="1"/>
  <c r="L13" i="1" s="1"/>
  <c r="M13" i="1" s="1"/>
  <c r="K317" i="1"/>
  <c r="U317" i="1" s="1"/>
  <c r="L317" i="1" s="1"/>
  <c r="M317" i="1" s="1"/>
  <c r="K133" i="1"/>
  <c r="U133" i="1" s="1"/>
  <c r="L133" i="1" s="1"/>
  <c r="M133" i="1" s="1"/>
  <c r="K269" i="1"/>
  <c r="U269" i="1" s="1"/>
  <c r="L269" i="1" s="1"/>
  <c r="M269" i="1" s="1"/>
  <c r="K22" i="1"/>
  <c r="U22" i="1" s="1"/>
  <c r="L22" i="1" s="1"/>
  <c r="M22" i="1" s="1"/>
  <c r="K272" i="1"/>
  <c r="U272" i="1" s="1"/>
  <c r="L272" i="1" s="1"/>
  <c r="M272" i="1" s="1"/>
  <c r="K273" i="1"/>
  <c r="U273" i="1" s="1"/>
  <c r="L273" i="1" s="1"/>
  <c r="M273" i="1" s="1"/>
  <c r="K239" i="1"/>
  <c r="U239" i="1" s="1"/>
  <c r="L239" i="1" s="1"/>
  <c r="M239" i="1" s="1"/>
  <c r="K287" i="1"/>
  <c r="U287" i="1" s="1"/>
  <c r="L287" i="1" s="1"/>
  <c r="M287" i="1" s="1"/>
  <c r="K320" i="1"/>
  <c r="U320" i="1" s="1"/>
  <c r="L320" i="1" s="1"/>
  <c r="M320" i="1" s="1"/>
  <c r="K233" i="1"/>
  <c r="U233" i="1" s="1"/>
  <c r="L233" i="1" s="1"/>
  <c r="M233" i="1" s="1"/>
  <c r="K248" i="1"/>
  <c r="U248" i="1" s="1"/>
  <c r="L248" i="1" s="1"/>
  <c r="M248" i="1" s="1"/>
  <c r="K315" i="1"/>
  <c r="U315" i="1" s="1"/>
  <c r="L315" i="1" s="1"/>
  <c r="M315" i="1" s="1"/>
  <c r="K204" i="1"/>
  <c r="U204" i="1" s="1"/>
  <c r="L204" i="1" s="1"/>
  <c r="M204" i="1" s="1"/>
  <c r="K140" i="1"/>
  <c r="U140" i="1" s="1"/>
  <c r="L140" i="1" s="1"/>
  <c r="M140" i="1" s="1"/>
  <c r="K76" i="1"/>
  <c r="U76" i="1" s="1"/>
  <c r="L76" i="1" s="1"/>
  <c r="M76" i="1" s="1"/>
  <c r="K12" i="1"/>
  <c r="U12" i="1" s="1"/>
  <c r="L12" i="1" s="1"/>
  <c r="M12" i="1" s="1"/>
  <c r="K221" i="1"/>
  <c r="U221" i="1" s="1"/>
  <c r="L221" i="1" s="1"/>
  <c r="M221" i="1" s="1"/>
  <c r="K155" i="1"/>
  <c r="U155" i="1" s="1"/>
  <c r="L155" i="1" s="1"/>
  <c r="M155" i="1" s="1"/>
  <c r="K91" i="1"/>
  <c r="U91" i="1" s="1"/>
  <c r="L91" i="1" s="1"/>
  <c r="M91" i="1" s="1"/>
  <c r="K27" i="1"/>
  <c r="U27" i="1" s="1"/>
  <c r="L27" i="1" s="1"/>
  <c r="M27" i="1" s="1"/>
  <c r="K274" i="1"/>
  <c r="U274" i="1" s="1"/>
  <c r="L274" i="1" s="1"/>
  <c r="M274" i="1" s="1"/>
  <c r="K318" i="1"/>
  <c r="U318" i="1" s="1"/>
  <c r="L318" i="1" s="1"/>
  <c r="M318" i="1" s="1"/>
  <c r="K326" i="1"/>
  <c r="U326" i="1" s="1"/>
  <c r="L326" i="1" s="1"/>
  <c r="M326" i="1" s="1"/>
  <c r="K211" i="1"/>
  <c r="U211" i="1" s="1"/>
  <c r="L211" i="1" s="1"/>
  <c r="M211" i="1" s="1"/>
  <c r="K146" i="1"/>
  <c r="U146" i="1" s="1"/>
  <c r="L146" i="1" s="1"/>
  <c r="M146" i="1" s="1"/>
  <c r="K82" i="1"/>
  <c r="U82" i="1" s="1"/>
  <c r="L82" i="1" s="1"/>
  <c r="M82" i="1" s="1"/>
  <c r="K18" i="1"/>
  <c r="U18" i="1" s="1"/>
  <c r="L18" i="1" s="1"/>
  <c r="M18" i="1" s="1"/>
  <c r="K230" i="1"/>
  <c r="U230" i="1" s="1"/>
  <c r="L230" i="1" s="1"/>
  <c r="M230" i="1" s="1"/>
  <c r="K161" i="1"/>
  <c r="U161" i="1" s="1"/>
  <c r="L161" i="1" s="1"/>
  <c r="M161" i="1" s="1"/>
  <c r="K97" i="1"/>
  <c r="U97" i="1" s="1"/>
  <c r="L97" i="1" s="1"/>
  <c r="M97" i="1" s="1"/>
  <c r="K242" i="1"/>
  <c r="U242" i="1" s="1"/>
  <c r="L242" i="1" s="1"/>
  <c r="M242" i="1" s="1"/>
  <c r="K95" i="1"/>
  <c r="U95" i="1" s="1"/>
  <c r="L95" i="1" s="1"/>
  <c r="M95" i="1" s="1"/>
  <c r="K158" i="1"/>
  <c r="U158" i="1" s="1"/>
  <c r="L158" i="1" s="1"/>
  <c r="M158" i="1" s="1"/>
  <c r="K275" i="1"/>
  <c r="U275" i="1" s="1"/>
  <c r="L275" i="1" s="1"/>
  <c r="M275" i="1" s="1"/>
  <c r="K184" i="1"/>
  <c r="U184" i="1" s="1"/>
  <c r="L184" i="1" s="1"/>
  <c r="M184" i="1" s="1"/>
  <c r="K120" i="1"/>
  <c r="U120" i="1" s="1"/>
  <c r="L120" i="1" s="1"/>
  <c r="M120" i="1" s="1"/>
  <c r="K56" i="1"/>
  <c r="U56" i="1" s="1"/>
  <c r="L56" i="1" s="1"/>
  <c r="M56" i="1" s="1"/>
  <c r="K258" i="1"/>
  <c r="U258" i="1" s="1"/>
  <c r="L258" i="1" s="1"/>
  <c r="M258" i="1" s="1"/>
  <c r="K302" i="1"/>
  <c r="U302" i="1" s="1"/>
  <c r="L302" i="1" s="1"/>
  <c r="M302" i="1" s="1"/>
  <c r="K110" i="1"/>
  <c r="U110" i="1" s="1"/>
  <c r="L110" i="1" s="1"/>
  <c r="M110" i="1" s="1"/>
  <c r="K141" i="1"/>
  <c r="U141" i="1" s="1"/>
  <c r="L141" i="1" s="1"/>
  <c r="M141" i="1" s="1"/>
  <c r="K205" i="1"/>
  <c r="U205" i="1" s="1"/>
  <c r="L205" i="1" s="1"/>
  <c r="M205" i="1" s="1"/>
  <c r="K37" i="1"/>
  <c r="U37" i="1" s="1"/>
  <c r="L37" i="1" s="1"/>
  <c r="M37" i="1" s="1"/>
  <c r="K181" i="1"/>
  <c r="U181" i="1" s="1"/>
  <c r="L181" i="1" s="1"/>
  <c r="M181" i="1" s="1"/>
  <c r="K101" i="1"/>
  <c r="U101" i="1" s="1"/>
  <c r="L101" i="1" s="1"/>
  <c r="M101" i="1" s="1"/>
  <c r="K265" i="1"/>
  <c r="U265" i="1" s="1"/>
  <c r="L265" i="1" s="1"/>
  <c r="M265" i="1" s="1"/>
  <c r="K268" i="1"/>
  <c r="U268" i="1" s="1"/>
  <c r="L268" i="1" s="1"/>
  <c r="M268" i="1" s="1"/>
  <c r="K305" i="1"/>
  <c r="U305" i="1" s="1"/>
  <c r="L305" i="1" s="1"/>
  <c r="M305" i="1" s="1"/>
  <c r="K232" i="1"/>
  <c r="U232" i="1" s="1"/>
  <c r="L232" i="1" s="1"/>
  <c r="M232" i="1" s="1"/>
  <c r="K308" i="1"/>
  <c r="U308" i="1" s="1"/>
  <c r="L308" i="1" s="1"/>
  <c r="M308" i="1" s="1"/>
  <c r="K297" i="1"/>
  <c r="U297" i="1" s="1"/>
  <c r="L297" i="1" s="1"/>
  <c r="M297" i="1" s="1"/>
  <c r="K256" i="1"/>
  <c r="U256" i="1" s="1"/>
  <c r="L256" i="1" s="1"/>
  <c r="M256" i="1" s="1"/>
  <c r="K299" i="1"/>
  <c r="U299" i="1" s="1"/>
  <c r="L299" i="1" s="1"/>
  <c r="M299" i="1" s="1"/>
  <c r="K196" i="1"/>
  <c r="U196" i="1" s="1"/>
  <c r="L196" i="1" s="1"/>
  <c r="M196" i="1" s="1"/>
  <c r="K132" i="1"/>
  <c r="U132" i="1" s="1"/>
  <c r="L132" i="1" s="1"/>
  <c r="M132" i="1" s="1"/>
  <c r="K68" i="1"/>
  <c r="U68" i="1" s="1"/>
  <c r="L68" i="1" s="1"/>
  <c r="M68" i="1" s="1"/>
  <c r="K330" i="1"/>
  <c r="U330" i="1" s="1"/>
  <c r="L330" i="1" s="1"/>
  <c r="M330" i="1" s="1"/>
  <c r="K212" i="1"/>
  <c r="U212" i="1" s="1"/>
  <c r="L212" i="1" s="1"/>
  <c r="M212" i="1" s="1"/>
  <c r="K147" i="1"/>
  <c r="U147" i="1" s="1"/>
  <c r="L147" i="1" s="1"/>
  <c r="M147" i="1" s="1"/>
  <c r="K83" i="1"/>
  <c r="U83" i="1" s="1"/>
  <c r="L83" i="1" s="1"/>
  <c r="M83" i="1" s="1"/>
  <c r="K19" i="1"/>
  <c r="U19" i="1" s="1"/>
  <c r="L19" i="1" s="1"/>
  <c r="M19" i="1" s="1"/>
  <c r="K175" i="1"/>
  <c r="U175" i="1" s="1"/>
  <c r="L175" i="1" s="1"/>
  <c r="M175" i="1" s="1"/>
  <c r="K238" i="1"/>
  <c r="U238" i="1" s="1"/>
  <c r="L238" i="1" s="1"/>
  <c r="M238" i="1" s="1"/>
  <c r="K310" i="1"/>
  <c r="U310" i="1" s="1"/>
  <c r="L310" i="1" s="1"/>
  <c r="M310" i="1" s="1"/>
  <c r="K202" i="1"/>
  <c r="U202" i="1" s="1"/>
  <c r="L202" i="1" s="1"/>
  <c r="M202" i="1" s="1"/>
  <c r="K138" i="1"/>
  <c r="U138" i="1" s="1"/>
  <c r="L138" i="1" s="1"/>
  <c r="M138" i="1" s="1"/>
  <c r="K74" i="1"/>
  <c r="U74" i="1" s="1"/>
  <c r="L74" i="1" s="1"/>
  <c r="M74" i="1" s="1"/>
  <c r="K10" i="1"/>
  <c r="U10" i="1" s="1"/>
  <c r="L10" i="1" s="1"/>
  <c r="M10" i="1" s="1"/>
  <c r="K219" i="1"/>
  <c r="U219" i="1" s="1"/>
  <c r="L219" i="1" s="1"/>
  <c r="M219" i="1" s="1"/>
  <c r="K153" i="1"/>
  <c r="U153" i="1" s="1"/>
  <c r="L153" i="1" s="1"/>
  <c r="M153" i="1" s="1"/>
  <c r="K89" i="1"/>
  <c r="U89" i="1" s="1"/>
  <c r="L89" i="1" s="1"/>
  <c r="M89" i="1" s="1"/>
  <c r="K216" i="1"/>
  <c r="U216" i="1" s="1"/>
  <c r="L216" i="1" s="1"/>
  <c r="M216" i="1" s="1"/>
  <c r="K71" i="1"/>
  <c r="U71" i="1" s="1"/>
  <c r="L71" i="1" s="1"/>
  <c r="M71" i="1" s="1"/>
  <c r="K142" i="1"/>
  <c r="U142" i="1" s="1"/>
  <c r="L142" i="1" s="1"/>
  <c r="M142" i="1" s="1"/>
  <c r="K259" i="1"/>
  <c r="U259" i="1" s="1"/>
  <c r="L259" i="1" s="1"/>
  <c r="M259" i="1" s="1"/>
  <c r="K176" i="1"/>
  <c r="U176" i="1" s="1"/>
  <c r="L176" i="1" s="1"/>
  <c r="M176" i="1" s="1"/>
  <c r="K112" i="1"/>
  <c r="U112" i="1" s="1"/>
  <c r="L112" i="1" s="1"/>
  <c r="M112" i="1" s="1"/>
  <c r="K48" i="1"/>
  <c r="U48" i="1" s="1"/>
  <c r="L48" i="1" s="1"/>
  <c r="M48" i="1" s="1"/>
  <c r="K228" i="1"/>
  <c r="U228" i="1" s="1"/>
  <c r="L228" i="1" s="1"/>
  <c r="M228" i="1" s="1"/>
  <c r="K286" i="1"/>
  <c r="U286" i="1" s="1"/>
  <c r="L286" i="1" s="1"/>
  <c r="M286" i="1" s="1"/>
  <c r="K70" i="1"/>
  <c r="U70" i="1" s="1"/>
  <c r="L70" i="1" s="1"/>
  <c r="M70" i="1" s="1"/>
  <c r="K38" i="1"/>
  <c r="U38" i="1" s="1"/>
  <c r="L38" i="1" s="1"/>
  <c r="M38" i="1" s="1"/>
  <c r="K77" i="1"/>
  <c r="U77" i="1" s="1"/>
  <c r="L77" i="1" s="1"/>
  <c r="M77" i="1" s="1"/>
  <c r="K61" i="1"/>
  <c r="U61" i="1" s="1"/>
  <c r="L61" i="1" s="1"/>
  <c r="M61" i="1" s="1"/>
  <c r="K117" i="1"/>
  <c r="U117" i="1" s="1"/>
  <c r="L117" i="1" s="1"/>
  <c r="M117" i="1" s="1"/>
  <c r="K46" i="1"/>
  <c r="U46" i="1" s="1"/>
  <c r="L46" i="1" s="1"/>
  <c r="M46" i="1" s="1"/>
  <c r="K329" i="1"/>
  <c r="U329" i="1" s="1"/>
  <c r="L329" i="1" s="1"/>
  <c r="M329" i="1" s="1"/>
  <c r="K332" i="1"/>
  <c r="U332" i="1" s="1"/>
  <c r="L332" i="1" s="1"/>
  <c r="M332" i="1" s="1"/>
  <c r="K311" i="1"/>
  <c r="U311" i="1" s="1"/>
  <c r="L311" i="1" s="1"/>
  <c r="M311" i="1" s="1"/>
  <c r="K296" i="1"/>
  <c r="U296" i="1" s="1"/>
  <c r="L296" i="1" s="1"/>
  <c r="M296" i="1" s="1"/>
  <c r="K328" i="1"/>
  <c r="U328" i="1" s="1"/>
  <c r="L328" i="1" s="1"/>
  <c r="M328" i="1" s="1"/>
  <c r="K312" i="1"/>
  <c r="U312" i="1" s="1"/>
  <c r="L312" i="1" s="1"/>
  <c r="M312" i="1" s="1"/>
  <c r="K244" i="1"/>
  <c r="U244" i="1" s="1"/>
  <c r="L244" i="1" s="1"/>
  <c r="M244" i="1" s="1"/>
  <c r="K283" i="1"/>
  <c r="U283" i="1" s="1"/>
  <c r="L283" i="1" s="1"/>
  <c r="M283" i="1" s="1"/>
  <c r="K188" i="1"/>
  <c r="U188" i="1" s="1"/>
  <c r="L188" i="1" s="1"/>
  <c r="M188" i="1" s="1"/>
  <c r="K124" i="1"/>
  <c r="U124" i="1" s="1"/>
  <c r="L124" i="1" s="1"/>
  <c r="M124" i="1" s="1"/>
  <c r="K60" i="1"/>
  <c r="U60" i="1" s="1"/>
  <c r="L60" i="1" s="1"/>
  <c r="M60" i="1" s="1"/>
  <c r="K314" i="1"/>
  <c r="U314" i="1" s="1"/>
  <c r="L314" i="1" s="1"/>
  <c r="M314" i="1" s="1"/>
  <c r="K203" i="1"/>
  <c r="U203" i="1" s="1"/>
  <c r="L203" i="1" s="1"/>
  <c r="M203" i="1" s="1"/>
  <c r="K139" i="1"/>
  <c r="U139" i="1" s="1"/>
  <c r="L139" i="1" s="1"/>
  <c r="M139" i="1" s="1"/>
  <c r="K75" i="1"/>
  <c r="U75" i="1" s="1"/>
  <c r="L75" i="1" s="1"/>
  <c r="M75" i="1" s="1"/>
  <c r="K11" i="1"/>
  <c r="U11" i="1" s="1"/>
  <c r="L11" i="1" s="1"/>
  <c r="M11" i="1" s="1"/>
  <c r="K143" i="1"/>
  <c r="U143" i="1" s="1"/>
  <c r="L143" i="1" s="1"/>
  <c r="M143" i="1" s="1"/>
  <c r="K198" i="1"/>
  <c r="U198" i="1" s="1"/>
  <c r="L198" i="1" s="1"/>
  <c r="M198" i="1" s="1"/>
  <c r="K294" i="1"/>
  <c r="U294" i="1" s="1"/>
  <c r="L294" i="1" s="1"/>
  <c r="M294" i="1" s="1"/>
  <c r="K194" i="1"/>
  <c r="U194" i="1" s="1"/>
  <c r="L194" i="1" s="1"/>
  <c r="M194" i="1" s="1"/>
  <c r="K130" i="1"/>
  <c r="U130" i="1" s="1"/>
  <c r="L130" i="1" s="1"/>
  <c r="M130" i="1" s="1"/>
  <c r="K66" i="1"/>
  <c r="U66" i="1" s="1"/>
  <c r="L66" i="1" s="1"/>
  <c r="M66" i="1" s="1"/>
  <c r="K325" i="1"/>
  <c r="U325" i="1" s="1"/>
  <c r="L325" i="1" s="1"/>
  <c r="M325" i="1" s="1"/>
  <c r="K210" i="1"/>
  <c r="U210" i="1" s="1"/>
  <c r="L210" i="1" s="1"/>
  <c r="M210" i="1" s="1"/>
  <c r="K145" i="1"/>
  <c r="U145" i="1" s="1"/>
  <c r="L145" i="1" s="1"/>
  <c r="M145" i="1" s="1"/>
  <c r="K73" i="1"/>
  <c r="U73" i="1" s="1"/>
  <c r="L73" i="1" s="1"/>
  <c r="M73" i="1" s="1"/>
  <c r="K199" i="1"/>
  <c r="U199" i="1" s="1"/>
  <c r="L199" i="1" s="1"/>
  <c r="M199" i="1" s="1"/>
  <c r="K55" i="1"/>
  <c r="U55" i="1" s="1"/>
  <c r="L55" i="1" s="1"/>
  <c r="M55" i="1" s="1"/>
  <c r="K118" i="1"/>
  <c r="U118" i="1" s="1"/>
  <c r="L118" i="1" s="1"/>
  <c r="M118" i="1" s="1"/>
  <c r="K243" i="1"/>
  <c r="U243" i="1" s="1"/>
  <c r="L243" i="1" s="1"/>
  <c r="M243" i="1" s="1"/>
  <c r="K168" i="1"/>
  <c r="U168" i="1" s="1"/>
  <c r="L168" i="1" s="1"/>
  <c r="M168" i="1" s="1"/>
  <c r="K104" i="1"/>
  <c r="U104" i="1" s="1"/>
  <c r="L104" i="1" s="1"/>
  <c r="M104" i="1" s="1"/>
  <c r="K40" i="1"/>
  <c r="U40" i="1" s="1"/>
  <c r="L40" i="1" s="1"/>
  <c r="M40" i="1" s="1"/>
  <c r="K207" i="1"/>
  <c r="U207" i="1" s="1"/>
  <c r="L207" i="1" s="1"/>
  <c r="M207" i="1" s="1"/>
  <c r="K270" i="1"/>
  <c r="U270" i="1" s="1"/>
  <c r="L270" i="1" s="1"/>
  <c r="M270" i="1" s="1"/>
  <c r="K333" i="1"/>
  <c r="U333" i="1" s="1"/>
  <c r="L333" i="1" s="1"/>
  <c r="M333" i="1" s="1"/>
  <c r="K197" i="1"/>
  <c r="U197" i="1" s="1"/>
  <c r="L197" i="1" s="1"/>
  <c r="M197" i="1" s="1"/>
  <c r="K62" i="1"/>
  <c r="U62" i="1" s="1"/>
  <c r="L62" i="1" s="1"/>
  <c r="M62" i="1" s="1"/>
  <c r="K237" i="1"/>
  <c r="U237" i="1" s="1"/>
  <c r="L237" i="1" s="1"/>
  <c r="M237" i="1" s="1"/>
  <c r="K53" i="1"/>
  <c r="U53" i="1" s="1"/>
  <c r="L53" i="1" s="1"/>
  <c r="M53" i="1" s="1"/>
  <c r="K226" i="1"/>
  <c r="U226" i="1" s="1"/>
  <c r="L226" i="1" s="1"/>
  <c r="M226" i="1" s="1"/>
  <c r="K260" i="1"/>
  <c r="U260" i="1" s="1"/>
  <c r="L260" i="1" s="1"/>
  <c r="M260" i="1" s="1"/>
  <c r="K279" i="1"/>
  <c r="U279" i="1" s="1"/>
  <c r="L279" i="1" s="1"/>
  <c r="M279" i="1" s="1"/>
  <c r="K313" i="1"/>
  <c r="U313" i="1" s="1"/>
  <c r="L313" i="1" s="1"/>
  <c r="M313" i="1" s="1"/>
  <c r="K225" i="1"/>
  <c r="U225" i="1" s="1"/>
  <c r="L225" i="1" s="1"/>
  <c r="M225" i="1" s="1"/>
  <c r="K284" i="1"/>
  <c r="U284" i="1" s="1"/>
  <c r="L284" i="1" s="1"/>
  <c r="M284" i="1" s="1"/>
  <c r="K300" i="1"/>
  <c r="U300" i="1" s="1"/>
  <c r="L300" i="1" s="1"/>
  <c r="M300" i="1" s="1"/>
  <c r="K264" i="1"/>
  <c r="U264" i="1" s="1"/>
  <c r="L264" i="1" s="1"/>
  <c r="M264" i="1" s="1"/>
  <c r="K267" i="1"/>
  <c r="U267" i="1" s="1"/>
  <c r="L267" i="1" s="1"/>
  <c r="M267" i="1" s="1"/>
  <c r="K180" i="1"/>
  <c r="U180" i="1" s="1"/>
  <c r="L180" i="1" s="1"/>
  <c r="M180" i="1" s="1"/>
  <c r="K116" i="1"/>
  <c r="U116" i="1" s="1"/>
  <c r="L116" i="1" s="1"/>
  <c r="M116" i="1" s="1"/>
  <c r="K52" i="1"/>
  <c r="U52" i="1" s="1"/>
  <c r="L52" i="1" s="1"/>
  <c r="M52" i="1" s="1"/>
  <c r="K298" i="1"/>
  <c r="U298" i="1" s="1"/>
  <c r="L298" i="1" s="1"/>
  <c r="M298" i="1" s="1"/>
  <c r="K195" i="1"/>
  <c r="U195" i="1" s="1"/>
  <c r="L195" i="1" s="1"/>
  <c r="M195" i="1" s="1"/>
  <c r="K131" i="1"/>
  <c r="U131" i="1" s="1"/>
  <c r="L131" i="1" s="1"/>
  <c r="M131" i="1" s="1"/>
  <c r="K67" i="1"/>
  <c r="U67" i="1" s="1"/>
  <c r="L67" i="1" s="1"/>
  <c r="M67" i="1" s="1"/>
  <c r="K81" i="1"/>
  <c r="U81" i="1" s="1"/>
  <c r="L81" i="1" s="1"/>
  <c r="M81" i="1" s="1"/>
  <c r="K119" i="1"/>
  <c r="U119" i="1" s="1"/>
  <c r="L119" i="1" s="1"/>
  <c r="M119" i="1" s="1"/>
  <c r="K166" i="1"/>
  <c r="U166" i="1" s="1"/>
  <c r="L166" i="1" s="1"/>
  <c r="M166" i="1" s="1"/>
  <c r="K278" i="1"/>
  <c r="U278" i="1" s="1"/>
  <c r="L278" i="1" s="1"/>
  <c r="M278" i="1" s="1"/>
  <c r="K186" i="1"/>
  <c r="U186" i="1" s="1"/>
  <c r="L186" i="1" s="1"/>
  <c r="M186" i="1" s="1"/>
  <c r="K122" i="1"/>
  <c r="U122" i="1" s="1"/>
  <c r="L122" i="1" s="1"/>
  <c r="M122" i="1" s="1"/>
  <c r="K58" i="1"/>
  <c r="U58" i="1" s="1"/>
  <c r="L58" i="1" s="1"/>
  <c r="M58" i="1" s="1"/>
  <c r="K309" i="1"/>
  <c r="U309" i="1" s="1"/>
  <c r="L309" i="1" s="1"/>
  <c r="M309" i="1" s="1"/>
  <c r="K201" i="1"/>
  <c r="U201" i="1" s="1"/>
  <c r="L201" i="1" s="1"/>
  <c r="M201" i="1" s="1"/>
  <c r="K137" i="1"/>
  <c r="U137" i="1" s="1"/>
  <c r="L137" i="1" s="1"/>
  <c r="M137" i="1" s="1"/>
  <c r="K65" i="1"/>
  <c r="U65" i="1" s="1"/>
  <c r="L65" i="1" s="1"/>
  <c r="M65" i="1" s="1"/>
  <c r="K191" i="1"/>
  <c r="U191" i="1" s="1"/>
  <c r="L191" i="1" s="1"/>
  <c r="M191" i="1" s="1"/>
  <c r="K31" i="1"/>
  <c r="U31" i="1" s="1"/>
  <c r="L31" i="1" s="1"/>
  <c r="M31" i="1" s="1"/>
  <c r="K94" i="1"/>
  <c r="U94" i="1" s="1"/>
  <c r="L94" i="1" s="1"/>
  <c r="M94" i="1" s="1"/>
  <c r="K229" i="1"/>
  <c r="U229" i="1" s="1"/>
  <c r="L229" i="1" s="1"/>
  <c r="M229" i="1" s="1"/>
  <c r="K160" i="1"/>
  <c r="U160" i="1" s="1"/>
  <c r="L160" i="1" s="1"/>
  <c r="M160" i="1" s="1"/>
  <c r="K96" i="1"/>
  <c r="U96" i="1" s="1"/>
  <c r="L96" i="1" s="1"/>
  <c r="M96" i="1" s="1"/>
  <c r="K32" i="1"/>
  <c r="U32" i="1" s="1"/>
  <c r="L32" i="1" s="1"/>
  <c r="M32" i="1" s="1"/>
  <c r="K183" i="1"/>
  <c r="U183" i="1" s="1"/>
  <c r="L183" i="1" s="1"/>
  <c r="M183" i="1" s="1"/>
  <c r="K254" i="1"/>
  <c r="U254" i="1" s="1"/>
  <c r="L254" i="1" s="1"/>
  <c r="M254" i="1" s="1"/>
  <c r="K214" i="1"/>
  <c r="U214" i="1" s="1"/>
  <c r="L214" i="1" s="1"/>
  <c r="M214" i="1" s="1"/>
  <c r="K69" i="1"/>
  <c r="U69" i="1" s="1"/>
  <c r="L69" i="1" s="1"/>
  <c r="M69" i="1" s="1"/>
  <c r="K29" i="1"/>
  <c r="U29" i="1" s="1"/>
  <c r="L29" i="1" s="1"/>
  <c r="M29" i="1" s="1"/>
  <c r="K285" i="1"/>
  <c r="U285" i="1" s="1"/>
  <c r="L285" i="1" s="1"/>
  <c r="M285" i="1" s="1"/>
  <c r="K253" i="1"/>
  <c r="U253" i="1" s="1"/>
  <c r="L253" i="1" s="1"/>
  <c r="M253" i="1" s="1"/>
  <c r="K252" i="1"/>
  <c r="U252" i="1" s="1"/>
  <c r="L252" i="1" s="1"/>
  <c r="M252" i="1" s="1"/>
  <c r="K324" i="1"/>
  <c r="U324" i="1" s="1"/>
  <c r="L324" i="1" s="1"/>
  <c r="M324" i="1" s="1"/>
  <c r="K224" i="1"/>
  <c r="U224" i="1" s="1"/>
  <c r="L224" i="1" s="1"/>
  <c r="M224" i="1" s="1"/>
  <c r="K255" i="1"/>
  <c r="U255" i="1" s="1"/>
  <c r="L255" i="1" s="1"/>
  <c r="M255" i="1" s="1"/>
  <c r="K289" i="1"/>
  <c r="U289" i="1" s="1"/>
  <c r="L289" i="1" s="1"/>
  <c r="M289" i="1" s="1"/>
  <c r="K231" i="1"/>
  <c r="U231" i="1" s="1"/>
  <c r="L231" i="1" s="1"/>
  <c r="M231" i="1" s="1"/>
  <c r="K249" i="1"/>
  <c r="U249" i="1" s="1"/>
  <c r="L249" i="1" s="1"/>
  <c r="M249" i="1" s="1"/>
  <c r="B33" i="11"/>
  <c r="U84" i="1" l="1"/>
  <c r="L84" i="1" s="1"/>
  <c r="M84" i="1" s="1"/>
  <c r="N84" i="1" s="1"/>
  <c r="O84" i="1" s="1"/>
  <c r="U8" i="1"/>
  <c r="L8" i="1" s="1"/>
  <c r="B34" i="11"/>
  <c r="P84" i="1" l="1"/>
  <c r="Q84" i="1" s="1"/>
  <c r="M8" i="1"/>
  <c r="L338" i="1"/>
  <c r="L337" i="1"/>
  <c r="L336" i="1"/>
  <c r="L340" i="1"/>
  <c r="L339" i="1"/>
  <c r="B35" i="11"/>
  <c r="N275" i="1"/>
  <c r="O275" i="1" s="1"/>
  <c r="B36" i="11" l="1"/>
  <c r="P275" i="1"/>
  <c r="Q275" i="1" s="1"/>
  <c r="B37" i="11" l="1"/>
  <c r="R9" i="1"/>
  <c r="R10" i="1"/>
  <c r="R11" i="1"/>
  <c r="R12" i="1"/>
  <c r="R13" i="1"/>
  <c r="R14" i="1"/>
  <c r="S14" i="1" s="1"/>
  <c r="R15" i="1"/>
  <c r="S15" i="1" s="1"/>
  <c r="R16" i="1"/>
  <c r="R17" i="1"/>
  <c r="R18" i="1"/>
  <c r="R19" i="1"/>
  <c r="R20" i="1"/>
  <c r="R21" i="1"/>
  <c r="S21" i="1" s="1"/>
  <c r="R22" i="1"/>
  <c r="R23" i="1"/>
  <c r="R24" i="1"/>
  <c r="R225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S83" i="1" s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S98" i="1" s="1"/>
  <c r="R99" i="1"/>
  <c r="R100" i="1"/>
  <c r="R101" i="1"/>
  <c r="R102" i="1"/>
  <c r="R103" i="1"/>
  <c r="R109" i="1"/>
  <c r="R104" i="1"/>
  <c r="R105" i="1"/>
  <c r="R106" i="1"/>
  <c r="R107" i="1"/>
  <c r="R108" i="1"/>
  <c r="S108" i="1" s="1"/>
  <c r="R110" i="1"/>
  <c r="R111" i="1"/>
  <c r="R112" i="1"/>
  <c r="R113" i="1"/>
  <c r="S113" i="1" s="1"/>
  <c r="R114" i="1"/>
  <c r="R115" i="1"/>
  <c r="R116" i="1"/>
  <c r="S116" i="1" s="1"/>
  <c r="R117" i="1"/>
  <c r="R118" i="1"/>
  <c r="R119" i="1"/>
  <c r="R120" i="1"/>
  <c r="R121" i="1"/>
  <c r="S121" i="1" s="1"/>
  <c r="R122" i="1"/>
  <c r="R123" i="1"/>
  <c r="R124" i="1"/>
  <c r="R125" i="1"/>
  <c r="R126" i="1"/>
  <c r="R127" i="1"/>
  <c r="S127" i="1" s="1"/>
  <c r="R128" i="1"/>
  <c r="S128" i="1" s="1"/>
  <c r="R129" i="1"/>
  <c r="R130" i="1"/>
  <c r="R131" i="1"/>
  <c r="R132" i="1"/>
  <c r="R133" i="1"/>
  <c r="R135" i="1"/>
  <c r="R136" i="1"/>
  <c r="S136" i="1" s="1"/>
  <c r="R137" i="1"/>
  <c r="R138" i="1"/>
  <c r="R139" i="1"/>
  <c r="R140" i="1"/>
  <c r="R141" i="1"/>
  <c r="R142" i="1"/>
  <c r="R143" i="1"/>
  <c r="R144" i="1"/>
  <c r="S144" i="1" s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34" i="1"/>
  <c r="R160" i="1"/>
  <c r="R161" i="1"/>
  <c r="R162" i="1"/>
  <c r="R163" i="1"/>
  <c r="R164" i="1"/>
  <c r="R165" i="1"/>
  <c r="R166" i="1"/>
  <c r="R167" i="1"/>
  <c r="S167" i="1" s="1"/>
  <c r="R168" i="1"/>
  <c r="R169" i="1"/>
  <c r="R170" i="1"/>
  <c r="R171" i="1"/>
  <c r="S171" i="1" s="1"/>
  <c r="R172" i="1"/>
  <c r="R173" i="1"/>
  <c r="R174" i="1"/>
  <c r="R175" i="1"/>
  <c r="S175" i="1" s="1"/>
  <c r="R176" i="1"/>
  <c r="S176" i="1" s="1"/>
  <c r="R177" i="1"/>
  <c r="R178" i="1"/>
  <c r="R179" i="1"/>
  <c r="S179" i="1" s="1"/>
  <c r="R180" i="1"/>
  <c r="R181" i="1"/>
  <c r="R182" i="1"/>
  <c r="R183" i="1"/>
  <c r="R184" i="1"/>
  <c r="S184" i="1" s="1"/>
  <c r="R185" i="1"/>
  <c r="R186" i="1"/>
  <c r="R187" i="1"/>
  <c r="R188" i="1"/>
  <c r="R189" i="1"/>
  <c r="R190" i="1"/>
  <c r="R191" i="1"/>
  <c r="S191" i="1" s="1"/>
  <c r="R192" i="1"/>
  <c r="S192" i="1" s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S215" i="1" s="1"/>
  <c r="R216" i="1"/>
  <c r="R217" i="1"/>
  <c r="S217" i="1" s="1"/>
  <c r="R218" i="1"/>
  <c r="R219" i="1"/>
  <c r="R220" i="1"/>
  <c r="S220" i="1" s="1"/>
  <c r="R221" i="1"/>
  <c r="R222" i="1"/>
  <c r="R223" i="1"/>
  <c r="S223" i="1" s="1"/>
  <c r="R224" i="1"/>
  <c r="R226" i="1"/>
  <c r="R227" i="1"/>
  <c r="R228" i="1"/>
  <c r="R229" i="1"/>
  <c r="S229" i="1" s="1"/>
  <c r="R230" i="1"/>
  <c r="S230" i="1" s="1"/>
  <c r="R231" i="1"/>
  <c r="R232" i="1"/>
  <c r="R233" i="1"/>
  <c r="S233" i="1" s="1"/>
  <c r="R234" i="1"/>
  <c r="R235" i="1"/>
  <c r="R236" i="1"/>
  <c r="R237" i="1"/>
  <c r="R238" i="1"/>
  <c r="S238" i="1" s="1"/>
  <c r="R239" i="1"/>
  <c r="R240" i="1"/>
  <c r="R241" i="1"/>
  <c r="S241" i="1" s="1"/>
  <c r="R242" i="1"/>
  <c r="R243" i="1"/>
  <c r="R244" i="1"/>
  <c r="R245" i="1"/>
  <c r="R246" i="1"/>
  <c r="R247" i="1"/>
  <c r="R248" i="1"/>
  <c r="S248" i="1" s="1"/>
  <c r="R249" i="1"/>
  <c r="S249" i="1" s="1"/>
  <c r="R250" i="1"/>
  <c r="R251" i="1"/>
  <c r="R252" i="1"/>
  <c r="R253" i="1"/>
  <c r="R254" i="1"/>
  <c r="R255" i="1"/>
  <c r="S255" i="1" s="1"/>
  <c r="R256" i="1"/>
  <c r="S256" i="1" s="1"/>
  <c r="R257" i="1"/>
  <c r="R258" i="1"/>
  <c r="R259" i="1"/>
  <c r="S259" i="1" s="1"/>
  <c r="R260" i="1"/>
  <c r="R261" i="1"/>
  <c r="R262" i="1"/>
  <c r="S262" i="1" s="1"/>
  <c r="R263" i="1"/>
  <c r="R264" i="1"/>
  <c r="R265" i="1"/>
  <c r="R266" i="1"/>
  <c r="R267" i="1"/>
  <c r="R268" i="1"/>
  <c r="R269" i="1"/>
  <c r="S269" i="1" s="1"/>
  <c r="R270" i="1"/>
  <c r="R271" i="1"/>
  <c r="R272" i="1"/>
  <c r="R273" i="1"/>
  <c r="R274" i="1"/>
  <c r="R276" i="1"/>
  <c r="R277" i="1"/>
  <c r="R278" i="1"/>
  <c r="R279" i="1"/>
  <c r="S279" i="1" s="1"/>
  <c r="R280" i="1"/>
  <c r="R281" i="1"/>
  <c r="R282" i="1"/>
  <c r="R283" i="1"/>
  <c r="R284" i="1"/>
  <c r="R285" i="1"/>
  <c r="R286" i="1"/>
  <c r="R287" i="1"/>
  <c r="S287" i="1" s="1"/>
  <c r="R288" i="1"/>
  <c r="R289" i="1"/>
  <c r="R290" i="1"/>
  <c r="S290" i="1" s="1"/>
  <c r="R291" i="1"/>
  <c r="R292" i="1"/>
  <c r="R293" i="1"/>
  <c r="R294" i="1"/>
  <c r="R295" i="1"/>
  <c r="R296" i="1"/>
  <c r="R297" i="1"/>
  <c r="R298" i="1"/>
  <c r="R299" i="1"/>
  <c r="R300" i="1"/>
  <c r="S300" i="1" s="1"/>
  <c r="R301" i="1"/>
  <c r="S301" i="1" s="1"/>
  <c r="R302" i="1"/>
  <c r="R303" i="1"/>
  <c r="R304" i="1"/>
  <c r="S304" i="1" s="1"/>
  <c r="R305" i="1"/>
  <c r="S305" i="1" s="1"/>
  <c r="R306" i="1"/>
  <c r="R307" i="1"/>
  <c r="R308" i="1"/>
  <c r="R309" i="1"/>
  <c r="S309" i="1" s="1"/>
  <c r="R310" i="1"/>
  <c r="R311" i="1"/>
  <c r="S311" i="1" s="1"/>
  <c r="R312" i="1"/>
  <c r="R313" i="1"/>
  <c r="R314" i="1"/>
  <c r="R315" i="1"/>
  <c r="R316" i="1"/>
  <c r="R317" i="1"/>
  <c r="R318" i="1"/>
  <c r="R319" i="1"/>
  <c r="R320" i="1"/>
  <c r="R321" i="1"/>
  <c r="R322" i="1"/>
  <c r="S322" i="1" s="1"/>
  <c r="R323" i="1"/>
  <c r="S323" i="1" s="1"/>
  <c r="R324" i="1"/>
  <c r="R325" i="1"/>
  <c r="R326" i="1"/>
  <c r="S326" i="1" s="1"/>
  <c r="R327" i="1"/>
  <c r="R328" i="1"/>
  <c r="R329" i="1"/>
  <c r="R330" i="1"/>
  <c r="S330" i="1" s="1"/>
  <c r="R331" i="1"/>
  <c r="R332" i="1"/>
  <c r="S332" i="1" s="1"/>
  <c r="R333" i="1"/>
  <c r="R334" i="1"/>
  <c r="S334" i="1" s="1"/>
  <c r="B38" i="11" l="1"/>
  <c r="S266" i="1"/>
  <c r="S104" i="1"/>
  <c r="S319" i="1"/>
  <c r="S278" i="1"/>
  <c r="S52" i="1"/>
  <c r="S214" i="1"/>
  <c r="S19" i="1"/>
  <c r="S43" i="1"/>
  <c r="S212" i="1"/>
  <c r="S18" i="1"/>
  <c r="S190" i="1"/>
  <c r="S159" i="1"/>
  <c r="S296" i="1"/>
  <c r="S123" i="1"/>
  <c r="S72" i="1"/>
  <c r="S293" i="1"/>
  <c r="S240" i="1"/>
  <c r="S68" i="1"/>
  <c r="S282" i="1"/>
  <c r="S222" i="1"/>
  <c r="S134" i="1"/>
  <c r="S110" i="1"/>
  <c r="S67" i="1"/>
  <c r="S13" i="1"/>
  <c r="S90" i="1"/>
  <c r="S152" i="1"/>
  <c r="S143" i="1"/>
  <c r="S314" i="1"/>
  <c r="S265" i="1"/>
  <c r="S199" i="1"/>
  <c r="S141" i="1"/>
  <c r="S88" i="1"/>
  <c r="S35" i="1"/>
  <c r="S207" i="1"/>
  <c r="S36" i="1"/>
  <c r="S254" i="1"/>
  <c r="S49" i="1"/>
  <c r="S297" i="1"/>
  <c r="S274" i="1"/>
  <c r="S252" i="1"/>
  <c r="S196" i="1"/>
  <c r="S166" i="1"/>
  <c r="S142" i="1"/>
  <c r="S114" i="1"/>
  <c r="S91" i="1"/>
  <c r="S73" i="1"/>
  <c r="S44" i="1"/>
  <c r="S20" i="1"/>
  <c r="S132" i="1"/>
  <c r="S310" i="1"/>
  <c r="S285" i="1"/>
  <c r="S232" i="1"/>
  <c r="S206" i="1"/>
  <c r="S187" i="1"/>
  <c r="S151" i="1"/>
  <c r="S65" i="1"/>
  <c r="S28" i="1"/>
  <c r="S11" i="1"/>
  <c r="S188" i="1"/>
  <c r="S283" i="1"/>
  <c r="S231" i="1"/>
  <c r="S205" i="1"/>
  <c r="S149" i="1"/>
  <c r="S126" i="1"/>
  <c r="S100" i="1"/>
  <c r="S82" i="1"/>
  <c r="S54" i="1"/>
  <c r="S27" i="1"/>
  <c r="S10" i="1"/>
  <c r="S237" i="1"/>
  <c r="S85" i="1"/>
  <c r="S327" i="1"/>
  <c r="S204" i="1"/>
  <c r="S172" i="1"/>
  <c r="S124" i="1"/>
  <c r="S80" i="1"/>
  <c r="S25" i="1"/>
  <c r="S317" i="1"/>
  <c r="S288" i="1"/>
  <c r="S227" i="1"/>
  <c r="S202" i="1"/>
  <c r="S162" i="1"/>
  <c r="S130" i="1"/>
  <c r="S31" i="1"/>
  <c r="S324" i="1"/>
  <c r="S271" i="1"/>
  <c r="S193" i="1"/>
  <c r="S138" i="1"/>
  <c r="S122" i="1"/>
  <c r="S93" i="1"/>
  <c r="S70" i="1"/>
  <c r="S30" i="1"/>
  <c r="S218" i="1"/>
  <c r="S308" i="1"/>
  <c r="S270" i="1"/>
  <c r="S224" i="1"/>
  <c r="S200" i="1"/>
  <c r="S153" i="1"/>
  <c r="S105" i="1"/>
  <c r="S84" i="1"/>
  <c r="S61" i="1"/>
  <c r="S53" i="1"/>
  <c r="S37" i="1"/>
  <c r="S251" i="1"/>
  <c r="S234" i="1"/>
  <c r="S170" i="1"/>
  <c r="S155" i="1"/>
  <c r="S320" i="1"/>
  <c r="S306" i="1"/>
  <c r="S291" i="1"/>
  <c r="S276" i="1"/>
  <c r="S260" i="1"/>
  <c r="S246" i="1"/>
  <c r="S186" i="1"/>
  <c r="S169" i="1"/>
  <c r="S107" i="1"/>
  <c r="S94" i="1"/>
  <c r="S81" i="1"/>
  <c r="S47" i="1"/>
  <c r="S244" i="1"/>
  <c r="S213" i="1"/>
  <c r="S197" i="1"/>
  <c r="S181" i="1"/>
  <c r="S106" i="1"/>
  <c r="S64" i="1"/>
  <c r="S46" i="1"/>
  <c r="S26" i="1"/>
  <c r="S272" i="1"/>
  <c r="S210" i="1"/>
  <c r="S139" i="1"/>
  <c r="S86" i="1"/>
  <c r="S24" i="1"/>
  <c r="S316" i="1"/>
  <c r="S294" i="1"/>
  <c r="S250" i="1"/>
  <c r="S201" i="1"/>
  <c r="S185" i="1"/>
  <c r="S331" i="1"/>
  <c r="S315" i="1"/>
  <c r="S286" i="1"/>
  <c r="S208" i="1"/>
  <c r="S160" i="1"/>
  <c r="S137" i="1"/>
  <c r="S92" i="1"/>
  <c r="S76" i="1"/>
  <c r="S45" i="1"/>
  <c r="S66" i="1"/>
  <c r="S58" i="1"/>
  <c r="S50" i="1"/>
  <c r="S42" i="1"/>
  <c r="S34" i="1"/>
  <c r="S318" i="1"/>
  <c r="S289" i="1"/>
  <c r="S273" i="1"/>
  <c r="S258" i="1"/>
  <c r="S243" i="1"/>
  <c r="S228" i="1"/>
  <c r="S150" i="1"/>
  <c r="S133" i="1"/>
  <c r="S118" i="1"/>
  <c r="S63" i="1"/>
  <c r="S9" i="1"/>
  <c r="S325" i="1"/>
  <c r="S295" i="1"/>
  <c r="S264" i="1"/>
  <c r="S194" i="1"/>
  <c r="S78" i="1"/>
  <c r="S221" i="1"/>
  <c r="S189" i="1"/>
  <c r="S173" i="1"/>
  <c r="S165" i="1"/>
  <c r="S158" i="1"/>
  <c r="S125" i="1"/>
  <c r="S111" i="1"/>
  <c r="S109" i="1"/>
  <c r="S97" i="1"/>
  <c r="S242" i="1"/>
  <c r="S226" i="1"/>
  <c r="S209" i="1"/>
  <c r="S195" i="1"/>
  <c r="S178" i="1"/>
  <c r="S163" i="1"/>
  <c r="S89" i="1"/>
  <c r="S74" i="1"/>
  <c r="S56" i="1"/>
  <c r="S333" i="1"/>
  <c r="S303" i="1"/>
  <c r="S281" i="1"/>
  <c r="S147" i="1"/>
  <c r="S101" i="1"/>
  <c r="S71" i="1"/>
  <c r="S39" i="1"/>
  <c r="S16" i="1"/>
  <c r="S302" i="1"/>
  <c r="S280" i="1"/>
  <c r="S257" i="1"/>
  <c r="S154" i="1"/>
  <c r="S129" i="1"/>
  <c r="S77" i="1"/>
  <c r="S62" i="1"/>
  <c r="S23" i="1"/>
  <c r="S235" i="1"/>
  <c r="S263" i="1"/>
  <c r="S216" i="1"/>
  <c r="S168" i="1"/>
  <c r="S145" i="1"/>
  <c r="S99" i="1"/>
  <c r="S69" i="1"/>
  <c r="S253" i="1"/>
  <c r="S236" i="1"/>
  <c r="S219" i="1"/>
  <c r="S211" i="1"/>
  <c r="S203" i="1"/>
  <c r="S156" i="1"/>
  <c r="S148" i="1"/>
  <c r="S140" i="1"/>
  <c r="S95" i="1"/>
  <c r="S87" i="1"/>
  <c r="S79" i="1"/>
  <c r="S48" i="1"/>
  <c r="S40" i="1"/>
  <c r="S32" i="1"/>
  <c r="S225" i="1"/>
  <c r="S17" i="1"/>
  <c r="S328" i="1"/>
  <c r="S312" i="1"/>
  <c r="S298" i="1"/>
  <c r="S267" i="1"/>
  <c r="S177" i="1"/>
  <c r="S161" i="1"/>
  <c r="S146" i="1"/>
  <c r="S131" i="1"/>
  <c r="S115" i="1"/>
  <c r="S102" i="1"/>
  <c r="S55" i="1"/>
  <c r="S38" i="1"/>
  <c r="S239" i="1"/>
  <c r="S183" i="1"/>
  <c r="S174" i="1"/>
  <c r="S157" i="1"/>
  <c r="S120" i="1"/>
  <c r="S112" i="1"/>
  <c r="S96" i="1"/>
  <c r="S60" i="1"/>
  <c r="S51" i="1"/>
  <c r="S33" i="1"/>
  <c r="S29" i="1"/>
  <c r="S22" i="1"/>
  <c r="S247" i="1"/>
  <c r="S182" i="1"/>
  <c r="S164" i="1"/>
  <c r="S119" i="1"/>
  <c r="S103" i="1"/>
  <c r="S59" i="1"/>
  <c r="S41" i="1"/>
  <c r="S329" i="1"/>
  <c r="S321" i="1"/>
  <c r="S313" i="1"/>
  <c r="S307" i="1"/>
  <c r="S299" i="1"/>
  <c r="S292" i="1"/>
  <c r="S284" i="1"/>
  <c r="S277" i="1"/>
  <c r="S268" i="1"/>
  <c r="S261" i="1"/>
  <c r="S245" i="1"/>
  <c r="S198" i="1"/>
  <c r="S180" i="1"/>
  <c r="S135" i="1"/>
  <c r="S117" i="1"/>
  <c r="S75" i="1"/>
  <c r="S57" i="1"/>
  <c r="S12" i="1"/>
  <c r="R338" i="1"/>
  <c r="R341" i="1"/>
  <c r="R339" i="1"/>
  <c r="R340" i="1"/>
  <c r="R336" i="1"/>
  <c r="R337" i="1"/>
  <c r="H338" i="1"/>
  <c r="G336" i="1"/>
  <c r="H341" i="1"/>
  <c r="G339" i="1"/>
  <c r="E337" i="1"/>
  <c r="F339" i="1"/>
  <c r="H336" i="1"/>
  <c r="H337" i="1"/>
  <c r="H339" i="1"/>
  <c r="H340" i="1"/>
  <c r="G340" i="1"/>
  <c r="G338" i="1"/>
  <c r="G341" i="1"/>
  <c r="G337" i="1"/>
  <c r="F337" i="1"/>
  <c r="F340" i="1"/>
  <c r="F338" i="1"/>
  <c r="F336" i="1"/>
  <c r="E341" i="1"/>
  <c r="E338" i="1"/>
  <c r="E336" i="1"/>
  <c r="E340" i="1"/>
  <c r="E339" i="1"/>
  <c r="J338" i="1"/>
  <c r="J336" i="1"/>
  <c r="J339" i="1"/>
  <c r="J337" i="1"/>
  <c r="J341" i="1"/>
  <c r="J340" i="1"/>
  <c r="B39" i="11" l="1"/>
  <c r="S340" i="1"/>
  <c r="S339" i="1"/>
  <c r="S337" i="1"/>
  <c r="S338" i="1"/>
  <c r="S336" i="1"/>
  <c r="I341" i="1"/>
  <c r="I339" i="1"/>
  <c r="I336" i="1"/>
  <c r="I337" i="1"/>
  <c r="I340" i="1"/>
  <c r="I338" i="1"/>
  <c r="B41" i="11" l="1"/>
  <c r="N140" i="1"/>
  <c r="O140" i="1" s="1"/>
  <c r="N18" i="1"/>
  <c r="O18" i="1" s="1"/>
  <c r="N149" i="1"/>
  <c r="O149" i="1" s="1"/>
  <c r="N40" i="1"/>
  <c r="O40" i="1" s="1"/>
  <c r="N29" i="1"/>
  <c r="O29" i="1" s="1"/>
  <c r="N43" i="1"/>
  <c r="O43" i="1" s="1"/>
  <c r="N172" i="1"/>
  <c r="O172" i="1" s="1"/>
  <c r="N320" i="1"/>
  <c r="O320" i="1" s="1"/>
  <c r="N126" i="1"/>
  <c r="O126" i="1" s="1"/>
  <c r="N129" i="1"/>
  <c r="O129" i="1" s="1"/>
  <c r="N173" i="1"/>
  <c r="O173" i="1" s="1"/>
  <c r="N73" i="1"/>
  <c r="O73" i="1" s="1"/>
  <c r="N52" i="1"/>
  <c r="O52" i="1" s="1"/>
  <c r="N148" i="1"/>
  <c r="O148" i="1" s="1"/>
  <c r="N19" i="1"/>
  <c r="O19" i="1" s="1"/>
  <c r="N25" i="1"/>
  <c r="O25" i="1" s="1"/>
  <c r="N16" i="1"/>
  <c r="O16" i="1" s="1"/>
  <c r="N196" i="1"/>
  <c r="O196" i="1" s="1"/>
  <c r="N276" i="1"/>
  <c r="O276" i="1" s="1"/>
  <c r="N65" i="1"/>
  <c r="O65" i="1" s="1"/>
  <c r="N239" i="1"/>
  <c r="O239" i="1" s="1"/>
  <c r="N36" i="1"/>
  <c r="O36" i="1" s="1"/>
  <c r="N166" i="1"/>
  <c r="O166" i="1" s="1"/>
  <c r="N224" i="1"/>
  <c r="O224" i="1" s="1"/>
  <c r="N125" i="1"/>
  <c r="O125" i="1" s="1"/>
  <c r="N35" i="1"/>
  <c r="O35" i="1" s="1"/>
  <c r="N259" i="1"/>
  <c r="O259" i="1" s="1"/>
  <c r="N179" i="1"/>
  <c r="O179" i="1" s="1"/>
  <c r="N79" i="1"/>
  <c r="O79" i="1" s="1"/>
  <c r="N157" i="1"/>
  <c r="O157" i="1" s="1"/>
  <c r="N83" i="1"/>
  <c r="O83" i="1" s="1"/>
  <c r="N68" i="1"/>
  <c r="O68" i="1" s="1"/>
  <c r="N222" i="1"/>
  <c r="O222" i="1" s="1"/>
  <c r="N55" i="1"/>
  <c r="O55" i="1" s="1"/>
  <c r="N249" i="1"/>
  <c r="O249" i="1" s="1"/>
  <c r="N104" i="1"/>
  <c r="O104" i="1" s="1"/>
  <c r="N321" i="1"/>
  <c r="O321" i="1" s="1"/>
  <c r="N314" i="1"/>
  <c r="O314" i="1" s="1"/>
  <c r="N14" i="1"/>
  <c r="O14" i="1" s="1"/>
  <c r="N269" i="1"/>
  <c r="O269" i="1" s="1"/>
  <c r="N97" i="1"/>
  <c r="O97" i="1" s="1"/>
  <c r="N78" i="1"/>
  <c r="O78" i="1" s="1"/>
  <c r="N289" i="1"/>
  <c r="O289" i="1" s="1"/>
  <c r="B42" i="11" l="1"/>
  <c r="N183" i="1"/>
  <c r="O183" i="1" s="1"/>
  <c r="N150" i="1"/>
  <c r="O150" i="1" s="1"/>
  <c r="N210" i="1"/>
  <c r="O210" i="1" s="1"/>
  <c r="N28" i="1"/>
  <c r="O28" i="1" s="1"/>
  <c r="N330" i="1"/>
  <c r="O330" i="1" s="1"/>
  <c r="N15" i="1"/>
  <c r="O15" i="1" s="1"/>
  <c r="N47" i="1"/>
  <c r="O47" i="1" s="1"/>
  <c r="N202" i="1"/>
  <c r="O202" i="1" s="1"/>
  <c r="N32" i="1"/>
  <c r="O32" i="1" s="1"/>
  <c r="N216" i="1"/>
  <c r="O216" i="1" s="1"/>
  <c r="N234" i="1"/>
  <c r="O234" i="1" s="1"/>
  <c r="N117" i="1"/>
  <c r="O117" i="1" s="1"/>
  <c r="N22" i="1"/>
  <c r="O22" i="1" s="1"/>
  <c r="N160" i="1"/>
  <c r="O160" i="1" s="1"/>
  <c r="N232" i="1"/>
  <c r="O232" i="1" s="1"/>
  <c r="N221" i="1"/>
  <c r="O221" i="1" s="1"/>
  <c r="N112" i="1"/>
  <c r="O112" i="1" s="1"/>
  <c r="N257" i="1"/>
  <c r="O257" i="1" s="1"/>
  <c r="N175" i="1"/>
  <c r="O175" i="1" s="1"/>
  <c r="N58" i="1"/>
  <c r="O58" i="1" s="1"/>
  <c r="N258" i="1"/>
  <c r="O258" i="1" s="1"/>
  <c r="N278" i="1"/>
  <c r="O278" i="1" s="1"/>
  <c r="N250" i="1"/>
  <c r="O250" i="1" s="1"/>
  <c r="N31" i="1"/>
  <c r="O31" i="1" s="1"/>
  <c r="N209" i="1"/>
  <c r="O209" i="1" s="1"/>
  <c r="N265" i="1"/>
  <c r="O265" i="1" s="1"/>
  <c r="N59" i="1"/>
  <c r="O59" i="1" s="1"/>
  <c r="N98" i="1"/>
  <c r="O98" i="1" s="1"/>
  <c r="N147" i="1"/>
  <c r="O147" i="1" s="1"/>
  <c r="N139" i="1"/>
  <c r="O139" i="1" s="1"/>
  <c r="N66" i="1"/>
  <c r="O66" i="1" s="1"/>
  <c r="N189" i="1"/>
  <c r="O189" i="1" s="1"/>
  <c r="N89" i="1"/>
  <c r="O89" i="1" s="1"/>
  <c r="N261" i="1"/>
  <c r="O261" i="1" s="1"/>
  <c r="N238" i="1"/>
  <c r="O238" i="1" s="1"/>
  <c r="N206" i="1"/>
  <c r="O206" i="1" s="1"/>
  <c r="N92" i="1"/>
  <c r="O92" i="1" s="1"/>
  <c r="N282" i="1"/>
  <c r="O282" i="1" s="1"/>
  <c r="N263" i="1"/>
  <c r="O263" i="1" s="1"/>
  <c r="N81" i="1"/>
  <c r="O81" i="1" s="1"/>
  <c r="N240" i="1"/>
  <c r="O240" i="1" s="1"/>
  <c r="N245" i="1"/>
  <c r="O245" i="1" s="1"/>
  <c r="N82" i="1"/>
  <c r="O82" i="1" s="1"/>
  <c r="N243" i="1"/>
  <c r="O243" i="1" s="1"/>
  <c r="N13" i="1"/>
  <c r="O13" i="1" s="1"/>
  <c r="N228" i="1"/>
  <c r="O228" i="1" s="1"/>
  <c r="N184" i="1"/>
  <c r="O184" i="1" s="1"/>
  <c r="N49" i="1"/>
  <c r="O49" i="1" s="1"/>
  <c r="N164" i="1"/>
  <c r="O164" i="1" s="1"/>
  <c r="N195" i="1"/>
  <c r="O195" i="1" s="1"/>
  <c r="N138" i="1"/>
  <c r="O138" i="1" s="1"/>
  <c r="N131" i="1"/>
  <c r="O131" i="1" s="1"/>
  <c r="N159" i="1"/>
  <c r="O159" i="1" s="1"/>
  <c r="N187" i="1"/>
  <c r="O187" i="1" s="1"/>
  <c r="N116" i="1"/>
  <c r="O116" i="1" s="1"/>
  <c r="N325" i="1"/>
  <c r="O325" i="1" s="1"/>
  <c r="N199" i="1"/>
  <c r="O199" i="1" s="1"/>
  <c r="N86" i="1"/>
  <c r="O86" i="1" s="1"/>
  <c r="N61" i="1"/>
  <c r="O61" i="1" s="1"/>
  <c r="N152" i="1"/>
  <c r="O152" i="1" s="1"/>
  <c r="N197" i="1"/>
  <c r="O197" i="1" s="1"/>
  <c r="N242" i="1"/>
  <c r="O242" i="1" s="1"/>
  <c r="N168" i="1"/>
  <c r="O168" i="1" s="1"/>
  <c r="N324" i="1"/>
  <c r="O324" i="1" s="1"/>
  <c r="N254" i="1"/>
  <c r="O254" i="1" s="1"/>
  <c r="N102" i="1"/>
  <c r="O102" i="1" s="1"/>
  <c r="N67" i="1"/>
  <c r="O67" i="1" s="1"/>
  <c r="N64" i="1"/>
  <c r="O64" i="1" s="1"/>
  <c r="N30" i="1"/>
  <c r="O30" i="1" s="1"/>
  <c r="N326" i="1"/>
  <c r="O326" i="1" s="1"/>
  <c r="N54" i="1"/>
  <c r="O54" i="1" s="1"/>
  <c r="N227" i="1"/>
  <c r="O227" i="1" s="1"/>
  <c r="N107" i="1"/>
  <c r="O107" i="1" s="1"/>
  <c r="N322" i="1"/>
  <c r="O322" i="1" s="1"/>
  <c r="N264" i="1"/>
  <c r="O264" i="1" s="1"/>
  <c r="N77" i="1"/>
  <c r="O77" i="1" s="1"/>
  <c r="N101" i="1"/>
  <c r="O101" i="1" s="1"/>
  <c r="N246" i="1"/>
  <c r="O246" i="1" s="1"/>
  <c r="N323" i="1"/>
  <c r="O323" i="1" s="1"/>
  <c r="N253" i="1"/>
  <c r="O253" i="1" s="1"/>
  <c r="N203" i="1"/>
  <c r="O203" i="1" s="1"/>
  <c r="N144" i="1"/>
  <c r="O144" i="1" s="1"/>
  <c r="N192" i="1"/>
  <c r="O192" i="1" s="1"/>
  <c r="N130" i="1"/>
  <c r="O130" i="1" s="1"/>
  <c r="N279" i="1"/>
  <c r="O279" i="1" s="1"/>
  <c r="N10" i="1"/>
  <c r="O10" i="1" s="1"/>
  <c r="N225" i="1"/>
  <c r="O225" i="1" s="1"/>
  <c r="N134" i="1"/>
  <c r="O134" i="1" s="1"/>
  <c r="N51" i="1"/>
  <c r="O51" i="1" s="1"/>
  <c r="N165" i="1"/>
  <c r="O165" i="1" s="1"/>
  <c r="N46" i="1"/>
  <c r="O46" i="1" s="1"/>
  <c r="N305" i="1"/>
  <c r="O305" i="1" s="1"/>
  <c r="N24" i="1"/>
  <c r="O24" i="1" s="1"/>
  <c r="N154" i="1"/>
  <c r="O154" i="1" s="1"/>
  <c r="N328" i="1"/>
  <c r="O328" i="1" s="1"/>
  <c r="N176" i="1"/>
  <c r="O176" i="1" s="1"/>
  <c r="N141" i="1"/>
  <c r="O141" i="1" s="1"/>
  <c r="N290" i="1"/>
  <c r="O290" i="1" s="1"/>
  <c r="N315" i="1"/>
  <c r="O315" i="1" s="1"/>
  <c r="N306" i="1"/>
  <c r="O306" i="1" s="1"/>
  <c r="N21" i="1"/>
  <c r="O21" i="1" s="1"/>
  <c r="N96" i="1"/>
  <c r="O96" i="1" s="1"/>
  <c r="N182" i="1"/>
  <c r="O182" i="1" s="1"/>
  <c r="N331" i="1"/>
  <c r="O331" i="1" s="1"/>
  <c r="N39" i="1"/>
  <c r="O39" i="1" s="1"/>
  <c r="N161" i="1"/>
  <c r="O161" i="1" s="1"/>
  <c r="N167" i="1"/>
  <c r="O167" i="1" s="1"/>
  <c r="N69" i="1"/>
  <c r="O69" i="1" s="1"/>
  <c r="N235" i="1"/>
  <c r="O235" i="1" s="1"/>
  <c r="N99" i="1"/>
  <c r="O99" i="1" s="1"/>
  <c r="N137" i="1"/>
  <c r="O137" i="1" s="1"/>
  <c r="N308" i="1"/>
  <c r="O308" i="1" s="1"/>
  <c r="N132" i="1"/>
  <c r="O132" i="1" s="1"/>
  <c r="N304" i="1"/>
  <c r="O304" i="1" s="1"/>
  <c r="N94" i="1"/>
  <c r="O94" i="1" s="1"/>
  <c r="N85" i="1"/>
  <c r="O85" i="1" s="1"/>
  <c r="N291" i="1"/>
  <c r="O291" i="1" s="1"/>
  <c r="N299" i="1"/>
  <c r="O299" i="1" s="1"/>
  <c r="N109" i="1"/>
  <c r="O109" i="1" s="1"/>
  <c r="N128" i="1"/>
  <c r="O128" i="1" s="1"/>
  <c r="N110" i="1"/>
  <c r="O110" i="1" s="1"/>
  <c r="N145" i="1"/>
  <c r="O145" i="1" s="1"/>
  <c r="N113" i="1"/>
  <c r="O113" i="1" s="1"/>
  <c r="N266" i="1"/>
  <c r="O266" i="1" s="1"/>
  <c r="N301" i="1"/>
  <c r="O301" i="1" s="1"/>
  <c r="N244" i="1"/>
  <c r="O244" i="1" s="1"/>
  <c r="N190" i="1"/>
  <c r="O190" i="1" s="1"/>
  <c r="N247" i="1"/>
  <c r="O247" i="1" s="1"/>
  <c r="N285" i="1"/>
  <c r="O285" i="1" s="1"/>
  <c r="N309" i="1"/>
  <c r="O309" i="1" s="1"/>
  <c r="N63" i="1"/>
  <c r="O63" i="1" s="1"/>
  <c r="N124" i="1"/>
  <c r="O124" i="1" s="1"/>
  <c r="N303" i="1"/>
  <c r="O303" i="1" s="1"/>
  <c r="N296" i="1"/>
  <c r="O296" i="1" s="1"/>
  <c r="N277" i="1"/>
  <c r="O277" i="1" s="1"/>
  <c r="N260" i="1"/>
  <c r="O260" i="1" s="1"/>
  <c r="N214" i="1"/>
  <c r="O214" i="1" s="1"/>
  <c r="N198" i="1"/>
  <c r="O198" i="1" s="1"/>
  <c r="N208" i="1"/>
  <c r="O208" i="1" s="1"/>
  <c r="N95" i="1"/>
  <c r="O95" i="1" s="1"/>
  <c r="N255" i="1"/>
  <c r="O255" i="1" s="1"/>
  <c r="N177" i="1"/>
  <c r="O177" i="1" s="1"/>
  <c r="N42" i="1"/>
  <c r="O42" i="1" s="1"/>
  <c r="N146" i="1"/>
  <c r="O146" i="1" s="1"/>
  <c r="N268" i="1"/>
  <c r="O268" i="1" s="1"/>
  <c r="N215" i="1"/>
  <c r="O215" i="1" s="1"/>
  <c r="N53" i="1"/>
  <c r="O53" i="1" s="1"/>
  <c r="N267" i="1"/>
  <c r="O267" i="1" s="1"/>
  <c r="N27" i="1"/>
  <c r="O27" i="1" s="1"/>
  <c r="N272" i="1"/>
  <c r="O272" i="1" s="1"/>
  <c r="N87" i="1"/>
  <c r="O87" i="1" s="1"/>
  <c r="N123" i="1"/>
  <c r="O123" i="1" s="1"/>
  <c r="N273" i="1"/>
  <c r="O273" i="1" s="1"/>
  <c r="N292" i="1"/>
  <c r="O292" i="1" s="1"/>
  <c r="N38" i="1"/>
  <c r="O38" i="1" s="1"/>
  <c r="N295" i="1"/>
  <c r="O295" i="1" s="1"/>
  <c r="N34" i="1"/>
  <c r="O34" i="1" s="1"/>
  <c r="N252" i="1"/>
  <c r="O252" i="1" s="1"/>
  <c r="N283" i="1"/>
  <c r="O283" i="1" s="1"/>
  <c r="N171" i="1"/>
  <c r="O171" i="1" s="1"/>
  <c r="N23" i="1"/>
  <c r="O23" i="1" s="1"/>
  <c r="N143" i="1"/>
  <c r="O143" i="1" s="1"/>
  <c r="N220" i="1"/>
  <c r="O220" i="1" s="1"/>
  <c r="N193" i="1"/>
  <c r="O193" i="1" s="1"/>
  <c r="N12" i="1"/>
  <c r="O12" i="1" s="1"/>
  <c r="N241" i="1"/>
  <c r="O241" i="1" s="1"/>
  <c r="N300" i="1"/>
  <c r="O300" i="1" s="1"/>
  <c r="N122" i="1"/>
  <c r="O122" i="1" s="1"/>
  <c r="N223" i="1"/>
  <c r="O223" i="1" s="1"/>
  <c r="N236" i="1"/>
  <c r="O236" i="1" s="1"/>
  <c r="N33" i="1"/>
  <c r="O33" i="1" s="1"/>
  <c r="N135" i="1"/>
  <c r="O135" i="1" s="1"/>
  <c r="N327" i="1"/>
  <c r="O327" i="1" s="1"/>
  <c r="N200" i="1"/>
  <c r="O200" i="1" s="1"/>
  <c r="N91" i="1"/>
  <c r="O91" i="1" s="1"/>
  <c r="N280" i="1"/>
  <c r="O280" i="1" s="1"/>
  <c r="N307" i="1"/>
  <c r="O307" i="1" s="1"/>
  <c r="N212" i="1"/>
  <c r="O212" i="1" s="1"/>
  <c r="N26" i="1"/>
  <c r="O26" i="1" s="1"/>
  <c r="N115" i="1"/>
  <c r="O115" i="1" s="1"/>
  <c r="N71" i="1"/>
  <c r="O71" i="1" s="1"/>
  <c r="N20" i="1"/>
  <c r="O20" i="1" s="1"/>
  <c r="N103" i="1"/>
  <c r="O103" i="1" s="1"/>
  <c r="N114" i="1"/>
  <c r="O114" i="1" s="1"/>
  <c r="N302" i="1"/>
  <c r="O302" i="1" s="1"/>
  <c r="N108" i="1"/>
  <c r="O108" i="1" s="1"/>
  <c r="N274" i="1"/>
  <c r="O274" i="1" s="1"/>
  <c r="N213" i="1"/>
  <c r="O213" i="1" s="1"/>
  <c r="N229" i="1"/>
  <c r="O229" i="1" s="1"/>
  <c r="N11" i="1"/>
  <c r="O11" i="1" s="1"/>
  <c r="N207" i="1"/>
  <c r="O207" i="1" s="1"/>
  <c r="N180" i="1"/>
  <c r="O180" i="1" s="1"/>
  <c r="N333" i="1"/>
  <c r="O333" i="1" s="1"/>
  <c r="N70" i="1"/>
  <c r="O70" i="1" s="1"/>
  <c r="N332" i="1"/>
  <c r="O332" i="1" s="1"/>
  <c r="N294" i="1"/>
  <c r="O294" i="1" s="1"/>
  <c r="N80" i="1"/>
  <c r="O80" i="1" s="1"/>
  <c r="N120" i="1"/>
  <c r="O120" i="1" s="1"/>
  <c r="N248" i="1"/>
  <c r="O248" i="1" s="1"/>
  <c r="N287" i="1"/>
  <c r="O287" i="1" s="1"/>
  <c r="N162" i="1"/>
  <c r="O162" i="1" s="1"/>
  <c r="N119" i="1"/>
  <c r="O119" i="1" s="1"/>
  <c r="N133" i="1"/>
  <c r="O133" i="1" s="1"/>
  <c r="N17" i="1"/>
  <c r="O17" i="1" s="1"/>
  <c r="N219" i="1"/>
  <c r="O219" i="1" s="1"/>
  <c r="N204" i="1"/>
  <c r="O204" i="1" s="1"/>
  <c r="N318" i="1"/>
  <c r="O318" i="1" s="1"/>
  <c r="N118" i="1"/>
  <c r="O118" i="1" s="1"/>
  <c r="N201" i="1"/>
  <c r="O201" i="1" s="1"/>
  <c r="N56" i="1"/>
  <c r="O56" i="1" s="1"/>
  <c r="N262" i="1"/>
  <c r="O262" i="1" s="1"/>
  <c r="N163" i="1"/>
  <c r="O163" i="1" s="1"/>
  <c r="N45" i="1"/>
  <c r="O45" i="1" s="1"/>
  <c r="N62" i="1"/>
  <c r="O62" i="1" s="1"/>
  <c r="N88" i="1"/>
  <c r="O88" i="1" s="1"/>
  <c r="N74" i="1"/>
  <c r="O74" i="1" s="1"/>
  <c r="N142" i="1"/>
  <c r="O142" i="1" s="1"/>
  <c r="N156" i="1"/>
  <c r="O156" i="1" s="1"/>
  <c r="N205" i="1"/>
  <c r="O205" i="1" s="1"/>
  <c r="N226" i="1"/>
  <c r="O226" i="1" s="1"/>
  <c r="N185" i="1"/>
  <c r="O185" i="1" s="1"/>
  <c r="N50" i="1"/>
  <c r="O50" i="1" s="1"/>
  <c r="N218" i="1"/>
  <c r="O218" i="1" s="1"/>
  <c r="N181" i="1"/>
  <c r="O181" i="1" s="1"/>
  <c r="N57" i="1"/>
  <c r="O57" i="1" s="1"/>
  <c r="N298" i="1"/>
  <c r="O298" i="1" s="1"/>
  <c r="N297" i="1"/>
  <c r="O297" i="1" s="1"/>
  <c r="N319" i="1"/>
  <c r="O319" i="1" s="1"/>
  <c r="N174" i="1"/>
  <c r="O174" i="1" s="1"/>
  <c r="N106" i="1"/>
  <c r="O106" i="1" s="1"/>
  <c r="N256" i="1"/>
  <c r="O256" i="1" s="1"/>
  <c r="N281" i="1"/>
  <c r="O281" i="1" s="1"/>
  <c r="N72" i="1"/>
  <c r="O72" i="1" s="1"/>
  <c r="N194" i="1"/>
  <c r="O194" i="1" s="1"/>
  <c r="N178" i="1"/>
  <c r="O178" i="1" s="1"/>
  <c r="N41" i="1"/>
  <c r="O41" i="1" s="1"/>
  <c r="N9" i="1"/>
  <c r="O9" i="1" s="1"/>
  <c r="N288" i="1"/>
  <c r="O288" i="1" s="1"/>
  <c r="N188" i="1"/>
  <c r="O188" i="1" s="1"/>
  <c r="N44" i="1"/>
  <c r="O44" i="1" s="1"/>
  <c r="N37" i="1"/>
  <c r="O37" i="1" s="1"/>
  <c r="N169" i="1"/>
  <c r="O169" i="1" s="1"/>
  <c r="N111" i="1"/>
  <c r="O111" i="1" s="1"/>
  <c r="N93" i="1"/>
  <c r="O93" i="1" s="1"/>
  <c r="N310" i="1"/>
  <c r="O310" i="1" s="1"/>
  <c r="N170" i="1"/>
  <c r="O170" i="1" s="1"/>
  <c r="N155" i="1"/>
  <c r="O155" i="1" s="1"/>
  <c r="N231" i="1"/>
  <c r="O231" i="1" s="1"/>
  <c r="N317" i="1"/>
  <c r="O317" i="1" s="1"/>
  <c r="N60" i="1"/>
  <c r="O60" i="1" s="1"/>
  <c r="N100" i="1"/>
  <c r="O100" i="1" s="1"/>
  <c r="N153" i="1"/>
  <c r="O153" i="1" s="1"/>
  <c r="N151" i="1"/>
  <c r="O151" i="1" s="1"/>
  <c r="N286" i="1"/>
  <c r="O286" i="1" s="1"/>
  <c r="N237" i="1"/>
  <c r="O237" i="1" s="1"/>
  <c r="N211" i="1"/>
  <c r="O211" i="1" s="1"/>
  <c r="N158" i="1"/>
  <c r="O158" i="1" s="1"/>
  <c r="N217" i="1"/>
  <c r="O217" i="1" s="1"/>
  <c r="N293" i="1"/>
  <c r="O293" i="1" s="1"/>
  <c r="N48" i="1"/>
  <c r="O48" i="1" s="1"/>
  <c r="N312" i="1"/>
  <c r="O312" i="1" s="1"/>
  <c r="N76" i="1"/>
  <c r="O76" i="1" s="1"/>
  <c r="N313" i="1"/>
  <c r="O313" i="1" s="1"/>
  <c r="N311" i="1"/>
  <c r="O311" i="1" s="1"/>
  <c r="N127" i="1"/>
  <c r="O127" i="1" s="1"/>
  <c r="N191" i="1"/>
  <c r="O191" i="1" s="1"/>
  <c r="N284" i="1"/>
  <c r="O284" i="1" s="1"/>
  <c r="N230" i="1"/>
  <c r="O230" i="1" s="1"/>
  <c r="N186" i="1"/>
  <c r="O186" i="1" s="1"/>
  <c r="N271" i="1"/>
  <c r="O271" i="1" s="1"/>
  <c r="N136" i="1"/>
  <c r="O136" i="1" s="1"/>
  <c r="N270" i="1"/>
  <c r="O270" i="1" s="1"/>
  <c r="N233" i="1"/>
  <c r="O233" i="1" s="1"/>
  <c r="N121" i="1"/>
  <c r="O121" i="1" s="1"/>
  <c r="N75" i="1"/>
  <c r="O75" i="1" s="1"/>
  <c r="N90" i="1"/>
  <c r="O90" i="1" s="1"/>
  <c r="N316" i="1"/>
  <c r="O316" i="1" s="1"/>
  <c r="N251" i="1"/>
  <c r="O251" i="1" s="1"/>
  <c r="N334" i="1"/>
  <c r="O334" i="1" s="1"/>
  <c r="N329" i="1"/>
  <c r="O329" i="1" s="1"/>
  <c r="N105" i="1"/>
  <c r="O105" i="1" s="1"/>
  <c r="P73" i="1"/>
  <c r="B43" i="11" l="1"/>
  <c r="P35" i="1"/>
  <c r="P264" i="1"/>
  <c r="P129" i="1"/>
  <c r="P195" i="1"/>
  <c r="P75" i="1"/>
  <c r="P83" i="1"/>
  <c r="P90" i="1"/>
  <c r="P125" i="1"/>
  <c r="P18" i="1"/>
  <c r="P16" i="1"/>
  <c r="P52" i="1"/>
  <c r="P78" i="1"/>
  <c r="P224" i="1"/>
  <c r="P269" i="1"/>
  <c r="P320" i="1"/>
  <c r="P140" i="1"/>
  <c r="P126" i="1"/>
  <c r="P173" i="1"/>
  <c r="P249" i="1"/>
  <c r="P176" i="1"/>
  <c r="P259" i="1"/>
  <c r="P19" i="1"/>
  <c r="P128" i="1"/>
  <c r="P40" i="1"/>
  <c r="P149" i="1"/>
  <c r="P26" i="1"/>
  <c r="P222" i="1"/>
  <c r="P314" i="1"/>
  <c r="P172" i="1"/>
  <c r="P10" i="1"/>
  <c r="P252" i="1"/>
  <c r="P97" i="1"/>
  <c r="P239" i="1"/>
  <c r="P14" i="1"/>
  <c r="P289" i="1"/>
  <c r="P36" i="1"/>
  <c r="P166" i="1"/>
  <c r="P79" i="1"/>
  <c r="P292" i="1"/>
  <c r="P171" i="1"/>
  <c r="P148" i="1"/>
  <c r="P157" i="1"/>
  <c r="P55" i="1"/>
  <c r="P110" i="1"/>
  <c r="P196" i="1"/>
  <c r="P241" i="1"/>
  <c r="P29" i="1"/>
  <c r="P104" i="1"/>
  <c r="P68" i="1"/>
  <c r="P25" i="1"/>
  <c r="P295" i="1"/>
  <c r="P65" i="1"/>
  <c r="P276" i="1"/>
  <c r="P43" i="1"/>
  <c r="P321" i="1" l="1"/>
  <c r="Q321" i="1" s="1"/>
  <c r="P179" i="1"/>
  <c r="Q35" i="1"/>
  <c r="Q320" i="1"/>
  <c r="Q129" i="1"/>
  <c r="P120" i="1"/>
  <c r="P263" i="1"/>
  <c r="P49" i="1"/>
  <c r="P188" i="1"/>
  <c r="P265" i="1"/>
  <c r="P283" i="1"/>
  <c r="P138" i="1"/>
  <c r="P44" i="1"/>
  <c r="P255" i="1"/>
  <c r="P117" i="1"/>
  <c r="P147" i="1"/>
  <c r="P141" i="1"/>
  <c r="Q224" i="1"/>
  <c r="P256" i="1"/>
  <c r="P201" i="1"/>
  <c r="P163" i="1"/>
  <c r="P183" i="1"/>
  <c r="P118" i="1"/>
  <c r="P58" i="1"/>
  <c r="P28" i="1"/>
  <c r="P247" i="1"/>
  <c r="P131" i="1"/>
  <c r="P77" i="1"/>
  <c r="P99" i="1"/>
  <c r="P280" i="1"/>
  <c r="P112" i="1"/>
  <c r="P107" i="1"/>
  <c r="P279" i="1"/>
  <c r="P132" i="1"/>
  <c r="P288" i="1"/>
  <c r="P181" i="1"/>
  <c r="P215" i="1"/>
  <c r="P59" i="1"/>
  <c r="P266" i="1"/>
  <c r="P88" i="1"/>
  <c r="P221" i="1"/>
  <c r="P67" i="1"/>
  <c r="P146" i="1"/>
  <c r="P243" i="1"/>
  <c r="P160" i="1"/>
  <c r="P32" i="1"/>
  <c r="P308" i="1"/>
  <c r="P248" i="1"/>
  <c r="P114" i="1"/>
  <c r="P69" i="1"/>
  <c r="Q73" i="1"/>
  <c r="P306" i="1"/>
  <c r="P192" i="1"/>
  <c r="P124" i="1"/>
  <c r="P11" i="1"/>
  <c r="P332" i="1"/>
  <c r="P82" i="1"/>
  <c r="P9" i="1"/>
  <c r="P21" i="1"/>
  <c r="P325" i="1"/>
  <c r="P219" i="1"/>
  <c r="P139" i="1"/>
  <c r="P50" i="1"/>
  <c r="P177" i="1"/>
  <c r="P66" i="1"/>
  <c r="P334" i="1"/>
  <c r="Q334" i="1" s="1"/>
  <c r="P261" i="1"/>
  <c r="P246" i="1"/>
  <c r="P329" i="1"/>
  <c r="P267" i="1"/>
  <c r="P159" i="1"/>
  <c r="P57" i="1"/>
  <c r="P227" i="1"/>
  <c r="P209" i="1"/>
  <c r="P48" i="1"/>
  <c r="P41" i="1"/>
  <c r="P251" i="1"/>
  <c r="P33" i="1"/>
  <c r="P236" i="1"/>
  <c r="P330" i="1"/>
  <c r="P250" i="1"/>
  <c r="P244" i="1"/>
  <c r="P109" i="1"/>
  <c r="P62" i="1"/>
  <c r="P208" i="1"/>
  <c r="P158" i="1"/>
  <c r="P315" i="1"/>
  <c r="P254" i="1"/>
  <c r="P15" i="1"/>
  <c r="P170" i="1"/>
  <c r="P272" i="1"/>
  <c r="Q90" i="1"/>
  <c r="P203" i="1"/>
  <c r="P316" i="1"/>
  <c r="P234" i="1"/>
  <c r="P218" i="1"/>
  <c r="P81" i="1"/>
  <c r="P94" i="1"/>
  <c r="P225" i="1"/>
  <c r="P85" i="1"/>
  <c r="P13" i="1"/>
  <c r="P22" i="1"/>
  <c r="P311" i="1"/>
  <c r="P216" i="1"/>
  <c r="P253" i="1"/>
  <c r="P184" i="1"/>
  <c r="P294" i="1"/>
  <c r="P323" i="1"/>
  <c r="P111" i="1"/>
  <c r="P34" i="1"/>
  <c r="P240" i="1"/>
  <c r="P302" i="1"/>
  <c r="P123" i="1"/>
  <c r="P38" i="1"/>
  <c r="P319" i="1"/>
  <c r="P333" i="1"/>
  <c r="P71" i="1"/>
  <c r="P217" i="1"/>
  <c r="P191" i="1"/>
  <c r="P70" i="1"/>
  <c r="P226" i="1"/>
  <c r="P93" i="1"/>
  <c r="P80" i="1"/>
  <c r="P47" i="1"/>
  <c r="P223" i="1"/>
  <c r="P162" i="1"/>
  <c r="P91" i="1"/>
  <c r="P100" i="1"/>
  <c r="P54" i="1"/>
  <c r="P127" i="1"/>
  <c r="P299" i="1"/>
  <c r="P214" i="1"/>
  <c r="P130" i="1"/>
  <c r="P86" i="1"/>
  <c r="P326" i="1"/>
  <c r="P304" i="1"/>
  <c r="P161" i="1"/>
  <c r="P207" i="1"/>
  <c r="P200" i="1"/>
  <c r="P300" i="1"/>
  <c r="P204" i="1"/>
  <c r="P121" i="1"/>
  <c r="P31" i="1"/>
  <c r="P233" i="1"/>
  <c r="P136" i="1"/>
  <c r="P324" i="1"/>
  <c r="P144" i="1"/>
  <c r="P270" i="1"/>
  <c r="P194" i="1"/>
  <c r="P178" i="1"/>
  <c r="P237" i="1"/>
  <c r="P122" i="1"/>
  <c r="P186" i="1"/>
  <c r="P101" i="1"/>
  <c r="P98" i="1"/>
  <c r="P273" i="1"/>
  <c r="P153" i="1"/>
  <c r="P106" i="1"/>
  <c r="P205" i="1"/>
  <c r="P245" i="1"/>
  <c r="P202" i="1"/>
  <c r="P193" i="1"/>
  <c r="P282" i="1"/>
  <c r="P20" i="1"/>
  <c r="P150" i="1"/>
  <c r="P39" i="1"/>
  <c r="P12" i="1"/>
  <c r="P197" i="1"/>
  <c r="P331" i="1"/>
  <c r="P174" i="1"/>
  <c r="P87" i="1"/>
  <c r="P168" i="1"/>
  <c r="P180" i="1"/>
  <c r="P293" i="1"/>
  <c r="P103" i="1"/>
  <c r="P167" i="1"/>
  <c r="P230" i="1"/>
  <c r="P268" i="1"/>
  <c r="P287" i="1"/>
  <c r="P142" i="1"/>
  <c r="P286" i="1"/>
  <c r="P76" i="1"/>
  <c r="P182" i="1"/>
  <c r="P284" i="1"/>
  <c r="P30" i="1"/>
  <c r="P307" i="1"/>
  <c r="P229" i="1"/>
  <c r="P145" i="1"/>
  <c r="P108" i="1"/>
  <c r="P312" i="1"/>
  <c r="P27" i="1"/>
  <c r="P260" i="1"/>
  <c r="P235" i="1"/>
  <c r="P96" i="1"/>
  <c r="P213" i="1"/>
  <c r="P72" i="1"/>
  <c r="P271" i="1"/>
  <c r="P238" i="1"/>
  <c r="P165" i="1"/>
  <c r="P206" i="1"/>
  <c r="P42" i="1"/>
  <c r="P313" i="1"/>
  <c r="P281" i="1"/>
  <c r="P102" i="1"/>
  <c r="P277" i="1"/>
  <c r="P156" i="1"/>
  <c r="P89" i="1"/>
  <c r="P185" i="1"/>
  <c r="P242" i="1"/>
  <c r="P95" i="1"/>
  <c r="P328" i="1"/>
  <c r="P290" i="1"/>
  <c r="P189" i="1"/>
  <c r="P64" i="1"/>
  <c r="P274" i="1"/>
  <c r="P137" i="1"/>
  <c r="P61" i="1"/>
  <c r="P119" i="1"/>
  <c r="P24" i="1"/>
  <c r="P297" i="1"/>
  <c r="P220" i="1"/>
  <c r="P169" i="1"/>
  <c r="P151" i="1"/>
  <c r="P211" i="1"/>
  <c r="P53" i="1"/>
  <c r="P212" i="1"/>
  <c r="P198" i="1"/>
  <c r="P152" i="1"/>
  <c r="P37" i="1"/>
  <c r="P92" i="1"/>
  <c r="P154" i="1"/>
  <c r="P210" i="1"/>
  <c r="P322" i="1"/>
  <c r="P298" i="1"/>
  <c r="P116" i="1"/>
  <c r="P175" i="1"/>
  <c r="P46" i="1"/>
  <c r="P232" i="1"/>
  <c r="P60" i="1"/>
  <c r="P327" i="1"/>
  <c r="P257" i="1"/>
  <c r="P296" i="1"/>
  <c r="P305" i="1"/>
  <c r="P63" i="1"/>
  <c r="P301" i="1"/>
  <c r="P317" i="1"/>
  <c r="P199" i="1"/>
  <c r="P190" i="1"/>
  <c r="P17" i="1"/>
  <c r="P262" i="1"/>
  <c r="P318" i="1"/>
  <c r="P134" i="1"/>
  <c r="P258" i="1"/>
  <c r="P309" i="1"/>
  <c r="P143" i="1"/>
  <c r="P23" i="1"/>
  <c r="P56" i="1"/>
  <c r="P155" i="1"/>
  <c r="P310" i="1"/>
  <c r="P187" i="1"/>
  <c r="P303" i="1"/>
  <c r="P231" i="1"/>
  <c r="P278" i="1"/>
  <c r="P45" i="1"/>
  <c r="P285" i="1"/>
  <c r="P135" i="1"/>
  <c r="P74" i="1" l="1"/>
  <c r="P164" i="1"/>
  <c r="P291" i="1"/>
  <c r="Q291" i="1" s="1"/>
  <c r="P133" i="1"/>
  <c r="Q133" i="1" s="1"/>
  <c r="P51" i="1"/>
  <c r="P115" i="1"/>
  <c r="P113" i="1"/>
  <c r="Q113" i="1" s="1"/>
  <c r="P228" i="1"/>
  <c r="P105" i="1"/>
  <c r="Q105" i="1" s="1"/>
  <c r="Q83" i="1"/>
  <c r="Q125" i="1"/>
  <c r="Q248" i="1"/>
  <c r="Q146" i="1"/>
  <c r="Q141" i="1"/>
  <c r="Q188" i="1"/>
  <c r="Q208" i="1"/>
  <c r="Q99" i="1"/>
  <c r="Q77" i="1"/>
  <c r="Q28" i="1"/>
  <c r="Q118" i="1"/>
  <c r="Q117" i="1"/>
  <c r="Q138" i="1"/>
  <c r="Q57" i="1"/>
  <c r="Q192" i="1"/>
  <c r="Q306" i="1"/>
  <c r="Q114" i="1"/>
  <c r="Q267" i="1"/>
  <c r="Q11" i="1"/>
  <c r="Q160" i="1"/>
  <c r="Q315" i="1"/>
  <c r="Q266" i="1"/>
  <c r="Q181" i="1"/>
  <c r="Q49" i="1"/>
  <c r="Q243" i="1"/>
  <c r="Q147" i="1"/>
  <c r="Q139" i="1"/>
  <c r="Q44" i="1"/>
  <c r="Q246" i="1"/>
  <c r="Q332" i="1"/>
  <c r="Q15" i="1"/>
  <c r="Q158" i="1"/>
  <c r="Q109" i="1"/>
  <c r="Q140" i="1"/>
  <c r="Q219" i="1"/>
  <c r="Q131" i="1"/>
  <c r="Q107" i="1"/>
  <c r="Q55" i="1"/>
  <c r="Q295" i="1"/>
  <c r="Q292" i="1"/>
  <c r="Q252" i="1"/>
  <c r="Q29" i="1"/>
  <c r="Q177" i="1"/>
  <c r="Q58" i="1"/>
  <c r="Q41" i="1"/>
  <c r="Q78" i="1"/>
  <c r="Q40" i="1"/>
  <c r="Q52" i="1"/>
  <c r="Q239" i="1"/>
  <c r="Q59" i="1"/>
  <c r="Q25" i="1"/>
  <c r="Q14" i="1"/>
  <c r="Q171" i="1"/>
  <c r="Q195" i="1"/>
  <c r="Q236" i="1"/>
  <c r="Q269" i="1"/>
  <c r="Q79" i="1"/>
  <c r="Q97" i="1"/>
  <c r="Q259" i="1"/>
  <c r="Q250" i="1"/>
  <c r="Q128" i="1"/>
  <c r="Q68" i="1"/>
  <c r="Q176" i="1"/>
  <c r="Q289" i="1"/>
  <c r="Q261" i="1"/>
  <c r="Q104" i="1"/>
  <c r="Q166" i="1"/>
  <c r="Q10" i="1"/>
  <c r="Q222" i="1"/>
  <c r="Q172" i="1"/>
  <c r="Q149" i="1"/>
  <c r="Q126" i="1"/>
  <c r="Q179" i="1"/>
  <c r="Q157" i="1"/>
  <c r="Q173" i="1"/>
  <c r="Q19" i="1"/>
  <c r="Q148" i="1"/>
  <c r="Q65" i="1"/>
  <c r="Q276" i="1"/>
  <c r="Q110" i="1"/>
  <c r="Q196" i="1"/>
  <c r="Q26" i="1"/>
  <c r="Q241" i="1"/>
  <c r="Q43" i="1"/>
  <c r="Q36" i="1"/>
  <c r="Q264" i="1"/>
  <c r="Q314" i="1"/>
  <c r="Q249" i="1"/>
  <c r="Q18" i="1"/>
  <c r="Q16" i="1"/>
  <c r="Q75" i="1"/>
  <c r="Q9" i="1" l="1"/>
  <c r="Q272" i="1"/>
  <c r="Q215" i="1"/>
  <c r="Q228" i="1"/>
  <c r="Q288" i="1"/>
  <c r="Q279" i="1"/>
  <c r="Q69" i="1"/>
  <c r="Q247" i="1"/>
  <c r="Q256" i="1"/>
  <c r="Q308" i="1"/>
  <c r="Q283" i="1"/>
  <c r="Q201" i="1"/>
  <c r="Q164" i="1"/>
  <c r="Q120" i="1"/>
  <c r="Q263" i="1"/>
  <c r="Q330" i="1"/>
  <c r="Q48" i="1"/>
  <c r="Q170" i="1"/>
  <c r="Q255" i="1"/>
  <c r="Q51" i="1"/>
  <c r="Q265" i="1"/>
  <c r="Q209" i="1"/>
  <c r="Q278" i="1"/>
  <c r="Q223" i="1"/>
  <c r="Q251" i="1"/>
  <c r="Q124" i="1"/>
  <c r="Q159" i="1"/>
  <c r="Q232" i="1"/>
  <c r="Q155" i="1"/>
  <c r="Q60" i="1"/>
  <c r="Q213" i="1"/>
  <c r="Q298" i="1"/>
  <c r="Q119" i="1"/>
  <c r="Q56" i="1"/>
  <c r="Q262" i="1"/>
  <c r="Q257" i="1"/>
  <c r="Q154" i="1"/>
  <c r="Q30" i="1"/>
  <c r="Q277" i="1"/>
  <c r="Q260" i="1"/>
  <c r="Q282" i="1"/>
  <c r="Q302" i="1"/>
  <c r="Q319" i="1"/>
  <c r="Q253" i="1"/>
  <c r="Q100" i="1"/>
  <c r="Q325" i="1"/>
  <c r="Q161" i="1"/>
  <c r="Q221" i="1"/>
  <c r="Q254" i="1"/>
  <c r="Q316" i="1"/>
  <c r="Q135" i="1"/>
  <c r="Q92" i="1"/>
  <c r="Q238" i="1"/>
  <c r="Q42" i="1"/>
  <c r="Q20" i="1"/>
  <c r="Q167" i="1"/>
  <c r="Q174" i="1"/>
  <c r="Q76" i="1"/>
  <c r="Q27" i="1"/>
  <c r="Q39" i="1"/>
  <c r="Q230" i="1"/>
  <c r="Q185" i="1"/>
  <c r="Q212" i="1"/>
  <c r="Q24" i="1"/>
  <c r="Q193" i="1"/>
  <c r="Q202" i="1"/>
  <c r="Q178" i="1"/>
  <c r="Q101" i="1"/>
  <c r="Q93" i="1"/>
  <c r="Q111" i="1"/>
  <c r="Q13" i="1"/>
  <c r="Q333" i="1"/>
  <c r="Q66" i="1"/>
  <c r="Q62" i="1"/>
  <c r="Q82" i="1"/>
  <c r="Q32" i="1"/>
  <c r="Q86" i="1"/>
  <c r="Q305" i="1"/>
  <c r="Q328" i="1"/>
  <c r="Q186" i="1"/>
  <c r="Q311" i="1"/>
  <c r="Q12" i="1"/>
  <c r="Q169" i="1"/>
  <c r="Q207" i="1"/>
  <c r="Q162" i="1"/>
  <c r="Q163" i="1"/>
  <c r="Q280" i="1"/>
  <c r="Q274" i="1"/>
  <c r="Q108" i="1"/>
  <c r="Q312" i="1"/>
  <c r="Q137" i="1"/>
  <c r="Q322" i="1"/>
  <c r="Q205" i="1"/>
  <c r="Q106" i="1"/>
  <c r="Q300" i="1"/>
  <c r="Q184" i="1"/>
  <c r="Q85" i="1"/>
  <c r="Q317" i="1"/>
  <c r="Q285" i="1"/>
  <c r="Q175" i="1"/>
  <c r="Q17" i="1"/>
  <c r="Q87" i="1"/>
  <c r="Q180" i="1"/>
  <c r="Q284" i="1"/>
  <c r="Q72" i="1"/>
  <c r="Q281" i="1"/>
  <c r="Q61" i="1"/>
  <c r="Q152" i="1"/>
  <c r="Q150" i="1"/>
  <c r="Q293" i="1"/>
  <c r="Q103" i="1"/>
  <c r="Q156" i="1"/>
  <c r="Q89" i="1"/>
  <c r="Q189" i="1"/>
  <c r="Q331" i="1"/>
  <c r="Q271" i="1"/>
  <c r="Q95" i="1"/>
  <c r="Q324" i="1"/>
  <c r="Q136" i="1"/>
  <c r="Q34" i="1"/>
  <c r="Q123" i="1"/>
  <c r="Q216" i="1"/>
  <c r="Q54" i="1"/>
  <c r="Q217" i="1"/>
  <c r="Q227" i="1"/>
  <c r="Q183" i="1"/>
  <c r="Q67" i="1"/>
  <c r="Q323" i="1"/>
  <c r="Q33" i="1"/>
  <c r="Q194" i="1"/>
  <c r="Q286" i="1"/>
  <c r="Q47" i="1"/>
  <c r="Q326" i="1"/>
  <c r="Q64" i="1"/>
  <c r="Q145" i="1"/>
  <c r="Q31" i="1"/>
  <c r="Q233" i="1"/>
  <c r="Q214" i="1"/>
  <c r="Q153" i="1"/>
  <c r="Q190" i="1"/>
  <c r="Q116" i="1"/>
  <c r="Q63" i="1"/>
  <c r="Q198" i="1"/>
  <c r="Q182" i="1"/>
  <c r="Q220" i="1"/>
  <c r="Q297" i="1"/>
  <c r="Q313" i="1"/>
  <c r="Q299" i="1"/>
  <c r="Q127" i="1"/>
  <c r="Q204" i="1"/>
  <c r="Q226" i="1"/>
  <c r="Q94" i="1"/>
  <c r="Q88" i="1"/>
  <c r="Q115" i="1"/>
  <c r="Q112" i="1"/>
  <c r="Q327" i="1"/>
  <c r="Q303" i="1"/>
  <c r="Q301" i="1"/>
  <c r="Q296" i="1"/>
  <c r="Q197" i="1"/>
  <c r="Q206" i="1"/>
  <c r="Q211" i="1"/>
  <c r="Q307" i="1"/>
  <c r="Q210" i="1"/>
  <c r="Q273" i="1"/>
  <c r="Q237" i="1"/>
  <c r="Q71" i="1"/>
  <c r="Q144" i="1"/>
  <c r="Q294" i="1"/>
  <c r="Q38" i="1"/>
  <c r="Q234" i="1"/>
  <c r="Q50" i="1"/>
  <c r="Q45" i="1"/>
  <c r="Q53" i="1"/>
  <c r="Q151" i="1"/>
  <c r="Q287" i="1"/>
  <c r="Q268" i="1"/>
  <c r="Q121" i="1"/>
  <c r="Q200" i="1"/>
  <c r="Q270" i="1"/>
  <c r="Q304" i="1"/>
  <c r="Q132" i="1"/>
  <c r="Q244" i="1"/>
  <c r="Q22" i="1"/>
  <c r="Q143" i="1"/>
  <c r="Q231" i="1"/>
  <c r="Q309" i="1"/>
  <c r="Q310" i="1"/>
  <c r="Q23" i="1"/>
  <c r="Q134" i="1"/>
  <c r="Q258" i="1"/>
  <c r="Q187" i="1"/>
  <c r="Q46" i="1"/>
  <c r="Q199" i="1"/>
  <c r="Q318" i="1"/>
  <c r="Q168" i="1"/>
  <c r="Q229" i="1"/>
  <c r="Q74" i="1"/>
  <c r="Q102" i="1"/>
  <c r="Q142" i="1"/>
  <c r="Q37" i="1"/>
  <c r="Q290" i="1"/>
  <c r="Q235" i="1"/>
  <c r="Q242" i="1"/>
  <c r="Q96" i="1"/>
  <c r="Q165" i="1"/>
  <c r="Q245" i="1"/>
  <c r="Q122" i="1"/>
  <c r="Q130" i="1"/>
  <c r="Q91" i="1"/>
  <c r="Q98" i="1"/>
  <c r="Q191" i="1"/>
  <c r="Q70" i="1"/>
  <c r="Q240" i="1"/>
  <c r="Q80" i="1"/>
  <c r="Q81" i="1"/>
  <c r="Q218" i="1"/>
  <c r="Q329" i="1"/>
  <c r="Q203" i="1"/>
  <c r="Q225" i="1"/>
  <c r="Q21" i="1"/>
  <c r="K337" i="1" l="1"/>
  <c r="K338" i="1"/>
  <c r="K336" i="1"/>
  <c r="K340" i="1"/>
  <c r="K339" i="1"/>
  <c r="M337" i="1"/>
  <c r="M336" i="1" l="1"/>
  <c r="N8" i="1"/>
  <c r="N340" i="1" s="1"/>
  <c r="M341" i="1"/>
  <c r="M340" i="1"/>
  <c r="M338" i="1"/>
  <c r="M339" i="1"/>
  <c r="N337" i="1" l="1"/>
  <c r="N341" i="1"/>
  <c r="N339" i="1"/>
  <c r="N338" i="1"/>
  <c r="O8" i="1"/>
  <c r="N336" i="1"/>
  <c r="O340" i="1" l="1"/>
  <c r="P8" i="1"/>
  <c r="O341" i="1"/>
  <c r="O338" i="1"/>
  <c r="O337" i="1"/>
  <c r="O339" i="1"/>
  <c r="O336" i="1"/>
  <c r="P338" i="1" l="1"/>
  <c r="Q8" i="1"/>
  <c r="Q340" i="1" s="1"/>
  <c r="P340" i="1"/>
  <c r="P339" i="1"/>
  <c r="P341" i="1"/>
  <c r="P336" i="1"/>
  <c r="P337" i="1"/>
  <c r="Q338" i="1" l="1"/>
  <c r="Q339" i="1"/>
  <c r="Q337" i="1"/>
  <c r="Q336" i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FY2017 RPDC !$B$7:$P$342" type="102" refreshedVersion="5" minRefreshableVersion="5">
    <extLst>
      <ext xmlns:x15="http://schemas.microsoft.com/office/spreadsheetml/2010/11/main" uri="{DE250136-89BD-433C-8126-D09CA5730AF9}">
        <x15:connection id="Range-8ba2b558-0e90-4d72-a799-755d628c7741">
          <x15:rangePr sourceName="_xlcn.WorksheetConnection_FY2017RPDCB7P3421"/>
        </x15:connection>
      </ext>
    </extLst>
  </connection>
</connections>
</file>

<file path=xl/sharedStrings.xml><?xml version="1.0" encoding="utf-8"?>
<sst xmlns="http://schemas.openxmlformats.org/spreadsheetml/2006/main" count="377" uniqueCount="361">
  <si>
    <t>District</t>
  </si>
  <si>
    <t>AGWSR</t>
  </si>
  <si>
    <t>GMG</t>
  </si>
  <si>
    <t>MFL-MAR MAC</t>
  </si>
  <si>
    <t>PCM</t>
  </si>
  <si>
    <t>Budget Enrollment</t>
  </si>
  <si>
    <t>District Cost Per Pupil</t>
  </si>
  <si>
    <t>Budget Guarantee</t>
  </si>
  <si>
    <t>Regular Program District Cost w/Adjustment</t>
  </si>
  <si>
    <t>Regular Program District Cost</t>
  </si>
  <si>
    <t>Percent Change in RPDC</t>
  </si>
  <si>
    <t>Minimum</t>
  </si>
  <si>
    <t>Maximum</t>
  </si>
  <si>
    <t>Average (Mean)</t>
  </si>
  <si>
    <t>Median</t>
  </si>
  <si>
    <t>Count &gt; 0</t>
  </si>
  <si>
    <t>Total</t>
  </si>
  <si>
    <t>per pupil</t>
  </si>
  <si>
    <t>CAL</t>
  </si>
  <si>
    <t>CAM</t>
  </si>
  <si>
    <t>H L V</t>
  </si>
  <si>
    <t>Change in Total Regular Program District Cost</t>
  </si>
  <si>
    <t>Num</t>
  </si>
  <si>
    <t>DOM</t>
  </si>
  <si>
    <t>DE</t>
  </si>
  <si>
    <t>Enroll. Change</t>
  </si>
  <si>
    <t>Pct. Enroll. Change</t>
  </si>
  <si>
    <t>Adair-Casey</t>
  </si>
  <si>
    <t>Adel-Desoto-Minburn</t>
  </si>
  <si>
    <t>A-H-S-T-W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</si>
  <si>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</si>
  <si>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</si>
  <si>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</si>
  <si>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</si>
  <si>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</si>
  <si>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</si>
  <si>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</si>
  <si>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Alta-Aurelia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</si>
  <si>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</si>
  <si>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</si>
  <si>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</si>
  <si>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</si>
  <si>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</si>
  <si>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</si>
  <si>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</si>
  <si>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</si>
  <si>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</si>
  <si>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</si>
  <si>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</si>
  <si>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</si>
  <si>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</si>
  <si>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</si>
  <si>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</si>
  <si>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</si>
  <si>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</si>
  <si>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</si>
  <si>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</si>
  <si>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</si>
  <si>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</si>
  <si>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Brooklyn-Guernsey-Malcom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</si>
  <si>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</si>
  <si>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</si>
  <si>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</si>
  <si>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</si>
  <si>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</si>
  <si>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</si>
  <si>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</si>
  <si>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</si>
  <si>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</si>
  <si>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</si>
  <si>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</t>
  </si>
  <si>
    <t>Central City</t>
  </si>
  <si>
    <t>Central DeWitt</t>
  </si>
  <si>
    <t>Central Decatur</t>
  </si>
  <si>
    <t>Central Lee</t>
  </si>
  <si>
    <t>Central Lyon</t>
  </si>
  <si>
    <t>Central Springs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</si>
  <si>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</si>
  <si>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</si>
  <si>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</si>
  <si>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</si>
  <si>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</si>
  <si>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</si>
  <si>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</si>
  <si>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</si>
  <si>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</si>
  <si>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Clayton Ridge</t>
  </si>
  <si>
    <t>Clear Creek-Amana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</si>
  <si>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</si>
  <si>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</si>
  <si>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</si>
  <si>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</si>
  <si>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</si>
  <si>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</si>
  <si>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</si>
  <si>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</si>
  <si>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</si>
  <si>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</si>
  <si>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</si>
  <si>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</si>
  <si>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</si>
  <si>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</si>
  <si>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</si>
  <si>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</si>
  <si>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</si>
  <si>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</si>
  <si>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</si>
  <si>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</si>
  <si>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</si>
  <si>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</si>
  <si>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</si>
  <si>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</si>
  <si>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</si>
  <si>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</si>
  <si>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</si>
  <si>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</si>
  <si>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</si>
  <si>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>East Mills</t>
  </si>
  <si>
    <t>East Sac County</t>
  </si>
  <si>
    <t>East Union</t>
  </si>
  <si>
    <t>Eastern Allamakee</t>
  </si>
  <si>
    <t>Easton Valley</t>
  </si>
  <si>
    <t>Eddyville-Blakesburg-Fremont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</si>
  <si>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</si>
  <si>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</si>
  <si>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</si>
  <si>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</si>
  <si>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</si>
  <si>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</si>
  <si>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</si>
  <si>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</si>
  <si>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</si>
  <si>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</si>
  <si>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</si>
  <si>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</si>
  <si>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</si>
  <si>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</si>
  <si>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 - Little Rock</t>
  </si>
  <si>
    <t>Gilbert</t>
  </si>
  <si>
    <t>Gilmore City-Bradgate</t>
  </si>
  <si>
    <t>Gladbrook-Reinbeck</t>
  </si>
  <si>
    <t>Glenwood</t>
  </si>
  <si>
    <t>Glidden-Ralston</t>
  </si>
  <si>
    <t>Graettinger - Terril</t>
  </si>
  <si>
    <t>Greene County</t>
  </si>
  <si>
    <t>Grinnell-Newburg</t>
  </si>
  <si>
    <t>Griswold</t>
  </si>
  <si>
    <t>Grundy Center</t>
  </si>
  <si>
    <t>Guthrie Center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</si>
  <si>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</si>
  <si>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</si>
  <si>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</si>
  <si>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</si>
  <si>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</si>
  <si>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</si>
  <si>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</si>
  <si>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</si>
  <si>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</si>
  <si>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</si>
  <si>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</si>
  <si>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IKM - Manning</t>
  </si>
  <si>
    <t>Independence</t>
  </si>
  <si>
    <t>Indianola</t>
  </si>
  <si>
    <t>Interstate 35</t>
  </si>
  <si>
    <t>Iowa City</t>
  </si>
  <si>
    <t>Iowa Falls</t>
  </si>
  <si>
    <t>Iowa Valley</t>
  </si>
  <si>
    <t>Janesville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</si>
  <si>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</si>
  <si>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</si>
  <si>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</si>
  <si>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</si>
  <si>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</si>
  <si>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</si>
  <si>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</si>
  <si>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</si>
  <si>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</si>
  <si>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</si>
  <si>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</si>
  <si>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</si>
  <si>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</si>
  <si>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</si>
  <si>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</si>
  <si>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</si>
  <si>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</si>
  <si>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</si>
  <si>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</si>
  <si>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</si>
  <si>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</si>
  <si>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Manson-Northwest Webster</t>
  </si>
  <si>
    <t>Maple Valley</t>
  </si>
  <si>
    <t>Maquoketa</t>
  </si>
  <si>
    <t>Maquoketa Valley</t>
  </si>
  <si>
    <t>Marcus-Meriden-Cleghorn</t>
  </si>
  <si>
    <t>Marion</t>
  </si>
  <si>
    <t>Marshalltown</t>
  </si>
  <si>
    <t>Martensdale-St Marys</t>
  </si>
  <si>
    <t>Mason City</t>
  </si>
  <si>
    <t>Mediapolis</t>
  </si>
  <si>
    <t>Melcher-Dallas</t>
  </si>
  <si>
    <t>Midland</t>
  </si>
  <si>
    <t>Mid-Prairie</t>
  </si>
  <si>
    <t>Missouri Valley</t>
  </si>
  <si>
    <t>Moc-Floyd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</si>
  <si>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</si>
  <si>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</si>
  <si>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</si>
  <si>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</si>
  <si>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</si>
  <si>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</si>
  <si>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</si>
  <si>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</si>
  <si>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</si>
  <si>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</si>
  <si>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</si>
  <si>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</si>
  <si>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</si>
  <si>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</si>
  <si>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</si>
  <si>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</si>
  <si>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</si>
  <si>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>Nodaway Valley</t>
  </si>
  <si>
    <t>North Butler</t>
  </si>
  <si>
    <t>North Cedar</t>
  </si>
  <si>
    <t>North Fayette Valley</t>
  </si>
  <si>
    <t>North Iowa</t>
  </si>
  <si>
    <t>North Kossuth</t>
  </si>
  <si>
    <t>North Linn</t>
  </si>
  <si>
    <t>North Mahaska</t>
  </si>
  <si>
    <t>North Polk</t>
  </si>
  <si>
    <t>North Scott</t>
  </si>
  <si>
    <t>North Tama</t>
  </si>
  <si>
    <t>North Union</t>
  </si>
  <si>
    <t>Northeast</t>
  </si>
  <si>
    <t>Northwood-Kensett</t>
  </si>
  <si>
    <t>Norwalk</t>
  </si>
  <si>
    <t>Odebolt Arthur Battle Creek Ida Grove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</si>
  <si>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</si>
  <si>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</si>
  <si>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</si>
  <si>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</si>
  <si>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</si>
  <si>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</si>
  <si>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</si>
  <si>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</si>
  <si>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</si>
  <si>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</si>
  <si>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Pekin</t>
  </si>
  <si>
    <t>Pella</t>
  </si>
  <si>
    <t>Perry</t>
  </si>
  <si>
    <t>Pleasant Valley</t>
  </si>
  <si>
    <t>Pleasantville</t>
  </si>
  <si>
    <t>Pocahontas</t>
  </si>
  <si>
    <t>Postville</t>
  </si>
  <si>
    <t>Prairie Valley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</si>
  <si>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</si>
  <si>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</si>
  <si>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</si>
  <si>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</si>
  <si>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</si>
  <si>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</si>
  <si>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</si>
  <si>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Rudd-Rockford-Marble Rock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</si>
  <si>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</si>
  <si>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</si>
  <si>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</si>
  <si>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</si>
  <si>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</si>
  <si>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</si>
  <si>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</si>
  <si>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</si>
  <si>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</si>
  <si>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</si>
  <si>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</si>
  <si>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</si>
  <si>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</si>
  <si>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</si>
  <si>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</si>
  <si>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</si>
  <si>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</si>
  <si>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 Brien</t>
  </si>
  <si>
    <t>South Page</t>
  </si>
  <si>
    <t>South Tama County</t>
  </si>
  <si>
    <t>South Winneshiek</t>
  </si>
  <si>
    <t>Southeast Polk</t>
  </si>
  <si>
    <t>Southeast Warren</t>
  </si>
  <si>
    <t>Southeast Webster - Grand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</si>
  <si>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</si>
  <si>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</si>
  <si>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</si>
  <si>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</si>
  <si>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</si>
  <si>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</si>
  <si>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</si>
  <si>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</si>
  <si>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</si>
  <si>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</si>
  <si>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</si>
  <si>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</si>
  <si>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</si>
  <si>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</si>
  <si>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</si>
  <si>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</si>
  <si>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</si>
  <si>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</si>
  <si>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</si>
  <si>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</si>
  <si>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</si>
  <si>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</si>
  <si>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</si>
  <si>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</si>
  <si>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</si>
  <si>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</si>
  <si>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</si>
  <si>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</si>
  <si>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</si>
  <si>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</si>
  <si>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</si>
  <si>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</si>
  <si>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</si>
  <si>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</si>
  <si>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</si>
  <si>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</si>
  <si>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</si>
  <si>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Central Valley</t>
  </si>
  <si>
    <t>West Delaware</t>
  </si>
  <si>
    <t>West Des Moines</t>
  </si>
  <si>
    <t>West Fork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</si>
  <si>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</si>
  <si>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</si>
  <si>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</si>
  <si>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</si>
  <si>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</si>
  <si>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</si>
  <si>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</si>
  <si>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Western Dubuque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</si>
  <si>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</si>
  <si>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</si>
  <si>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</si>
  <si>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</si>
  <si>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</si>
  <si>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</si>
  <si>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</si>
  <si>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</si>
  <si>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</si>
  <si>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BCLUW</t>
  </si>
  <si>
    <t>Addl DCPP</t>
  </si>
  <si>
    <t>Van Buren County</t>
  </si>
  <si>
    <t>FY 2021</t>
  </si>
  <si>
    <t>Adj CPP</t>
  </si>
  <si>
    <t>Adjusted District Cost Per Pupil*</t>
  </si>
  <si>
    <t>© 2020 ISFIS</t>
  </si>
  <si>
    <t>FY 2022</t>
  </si>
  <si>
    <t>FY 2022 Regular Program New Authority Report</t>
  </si>
  <si>
    <t>Change</t>
  </si>
  <si>
    <t>Percent Change</t>
  </si>
  <si>
    <t>Select SSA Rate:</t>
  </si>
  <si>
    <t>Select School District:</t>
  </si>
  <si>
    <t>ISFIS Regular Program New Authority Calculator</t>
  </si>
  <si>
    <t>© ISFIS 2020</t>
  </si>
  <si>
    <t>Set State Supplementary Assistance Rate via Dropdown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</si>
</sst>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  <numFmt numFmtId="166" formatCode="0.0%"/>
    <numFmt numFmtId="167" formatCode="_(* #,##0_);_(* \(#,##0\);_(* &quot;-&quot;??_);_(@_)"/>
    <numFmt numFmtId="168" formatCode="_(* #,##0.000_);_(* \(#,##0.000\);_(* &quot;-&quot;??_);_(@_)"/>
    <numFmt numFmtId="169" formatCode="#,##0.0"/>
    <numFmt numFmtId="170" formatCode="&quot;$&quot;#,##0;\(&quot;$&quot;#,##0\)"/>
  </numFmts>
  <fonts count="14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5">
    <xf numFmtId="0" fontId="0" fillId="0" borderId="0" xfId="0"/>
    <xf numFmtId="0" fontId="4" fillId="0" borderId="0" xfId="0" applyFont="1"/>
    <xf numFmtId="165" fontId="4" fillId="0" borderId="0" xfId="2" applyNumberFormat="1" applyFont="1"/>
    <xf numFmtId="164" fontId="4" fillId="0" borderId="0" xfId="1" applyNumberFormat="1" applyFont="1"/>
    <xf numFmtId="166" fontId="4" fillId="0" borderId="0" xfId="3" applyNumberFormat="1" applyFont="1"/>
    <xf numFmtId="165" fontId="4" fillId="0" borderId="1" xfId="2" applyNumberFormat="1" applyFont="1" applyBorder="1" applyAlignment="1">
      <alignment horizontal="centerContinuous" wrapText="1"/>
    </xf>
    <xf numFmtId="165" fontId="4" fillId="0" borderId="2" xfId="2" applyNumberFormat="1" applyFont="1" applyBorder="1" applyAlignment="1">
      <alignment horizontal="centerContinuous"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/>
    <xf numFmtId="165" fontId="4" fillId="0" borderId="1" xfId="2" applyNumberFormat="1" applyFont="1" applyBorder="1"/>
    <xf numFmtId="165" fontId="4" fillId="0" borderId="3" xfId="2" applyNumberFormat="1" applyFont="1" applyBorder="1"/>
    <xf numFmtId="0" fontId="4" fillId="0" borderId="4" xfId="0" applyFont="1" applyBorder="1"/>
    <xf numFmtId="165" fontId="4" fillId="0" borderId="0" xfId="2" applyNumberFormat="1" applyFont="1" applyBorder="1"/>
    <xf numFmtId="165" fontId="4" fillId="0" borderId="4" xfId="2" applyNumberFormat="1" applyFont="1" applyBorder="1"/>
    <xf numFmtId="0" fontId="4" fillId="0" borderId="5" xfId="0" applyFont="1" applyBorder="1"/>
    <xf numFmtId="165" fontId="4" fillId="0" borderId="6" xfId="2" applyNumberFormat="1" applyFont="1" applyBorder="1"/>
    <xf numFmtId="165" fontId="4" fillId="0" borderId="5" xfId="2" applyNumberFormat="1" applyFont="1" applyBorder="1"/>
    <xf numFmtId="164" fontId="4" fillId="0" borderId="3" xfId="1" applyNumberFormat="1" applyFont="1" applyBorder="1"/>
    <xf numFmtId="164" fontId="4" fillId="0" borderId="4" xfId="1" applyNumberFormat="1" applyFont="1" applyBorder="1"/>
    <xf numFmtId="164" fontId="4" fillId="0" borderId="5" xfId="1" applyNumberFormat="1" applyFont="1" applyBorder="1"/>
    <xf numFmtId="165" fontId="4" fillId="0" borderId="0" xfId="2" applyNumberFormat="1" applyFont="1" applyFill="1" applyBorder="1"/>
    <xf numFmtId="165" fontId="4" fillId="0" borderId="0" xfId="0" applyNumberFormat="1" applyFont="1" applyFill="1" applyBorder="1"/>
    <xf numFmtId="165" fontId="4" fillId="2" borderId="0" xfId="2" applyNumberFormat="1" applyFont="1" applyFill="1" applyBorder="1"/>
    <xf numFmtId="165" fontId="4" fillId="2" borderId="0" xfId="0" applyNumberFormat="1" applyFont="1" applyFill="1" applyBorder="1"/>
    <xf numFmtId="166" fontId="4" fillId="0" borderId="3" xfId="3" applyNumberFormat="1" applyFont="1" applyBorder="1"/>
    <xf numFmtId="166" fontId="4" fillId="0" borderId="4" xfId="3" applyNumberFormat="1" applyFont="1" applyBorder="1"/>
    <xf numFmtId="166" fontId="4" fillId="0" borderId="5" xfId="3" applyNumberFormat="1" applyFont="1" applyBorder="1"/>
    <xf numFmtId="167" fontId="4" fillId="0" borderId="4" xfId="1" applyNumberFormat="1" applyFont="1" applyBorder="1"/>
    <xf numFmtId="167" fontId="4" fillId="0" borderId="0" xfId="1" applyNumberFormat="1" applyFont="1" applyBorder="1"/>
    <xf numFmtId="0" fontId="4" fillId="0" borderId="0" xfId="0" applyFont="1" applyAlignment="1">
      <alignment horizontal="centerContinuous" vertical="center"/>
    </xf>
    <xf numFmtId="165" fontId="4" fillId="0" borderId="0" xfId="2" applyNumberFormat="1" applyFont="1" applyAlignment="1">
      <alignment horizontal="centerContinuous" vertical="center"/>
    </xf>
    <xf numFmtId="0" fontId="4" fillId="0" borderId="0" xfId="0" applyFont="1" applyFill="1"/>
    <xf numFmtId="0" fontId="4" fillId="0" borderId="0" xfId="0" applyFont="1" applyAlignment="1">
      <alignment horizontal="centerContinuous" vertical="top"/>
    </xf>
    <xf numFmtId="0" fontId="4" fillId="0" borderId="0" xfId="0" applyFont="1" applyFill="1" applyAlignment="1">
      <alignment horizontal="center" wrapText="1"/>
    </xf>
    <xf numFmtId="0" fontId="0" fillId="0" borderId="4" xfId="0" applyFill="1" applyBorder="1"/>
    <xf numFmtId="0" fontId="0" fillId="2" borderId="4" xfId="0" applyFill="1" applyBorder="1"/>
    <xf numFmtId="0" fontId="2" fillId="0" borderId="4" xfId="0" applyFont="1" applyFill="1" applyBorder="1"/>
    <xf numFmtId="165" fontId="4" fillId="0" borderId="0" xfId="0" applyNumberFormat="1" applyFont="1"/>
    <xf numFmtId="44" fontId="4" fillId="0" borderId="0" xfId="2" applyNumberFormat="1" applyFont="1" applyAlignment="1">
      <alignment horizontal="centerContinuous" vertical="center"/>
    </xf>
    <xf numFmtId="168" fontId="4" fillId="0" borderId="0" xfId="1" applyNumberFormat="1" applyFont="1" applyAlignment="1">
      <alignment horizontal="centerContinuous" vertical="center"/>
    </xf>
    <xf numFmtId="164" fontId="4" fillId="0" borderId="7" xfId="1" applyNumberFormat="1" applyFont="1" applyFill="1" applyBorder="1" applyAlignment="1">
      <alignment horizontal="centerContinuous"/>
    </xf>
    <xf numFmtId="165" fontId="6" fillId="0" borderId="0" xfId="2" applyNumberFormat="1" applyFont="1" applyAlignment="1"/>
    <xf numFmtId="165" fontId="4" fillId="0" borderId="0" xfId="2" applyNumberFormat="1" applyFont="1" applyAlignment="1"/>
    <xf numFmtId="10" fontId="0" fillId="0" borderId="0" xfId="0" applyNumberFormat="1"/>
    <xf numFmtId="165" fontId="6" fillId="0" borderId="0" xfId="2" applyNumberFormat="1" applyFont="1" applyAlignment="1">
      <alignment horizontal="left"/>
    </xf>
    <xf numFmtId="44" fontId="4" fillId="0" borderId="0" xfId="0" applyNumberFormat="1" applyFont="1"/>
    <xf numFmtId="0" fontId="4" fillId="0" borderId="3" xfId="0" applyFont="1" applyBorder="1" applyAlignment="1">
      <alignment horizontal="center" wrapText="1"/>
    </xf>
    <xf numFmtId="164" fontId="4" fillId="0" borderId="3" xfId="1" applyNumberFormat="1" applyFont="1" applyBorder="1" applyAlignment="1">
      <alignment horizontal="center" wrapText="1"/>
    </xf>
    <xf numFmtId="164" fontId="4" fillId="0" borderId="0" xfId="1" applyNumberFormat="1" applyFont="1" applyFill="1" applyBorder="1"/>
    <xf numFmtId="164" fontId="4" fillId="2" borderId="0" xfId="1" applyNumberFormat="1" applyFont="1" applyFill="1" applyBorder="1"/>
    <xf numFmtId="0" fontId="1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5" fontId="4" fillId="0" borderId="1" xfId="2" applyNumberFormat="1" applyFont="1" applyFill="1" applyBorder="1"/>
    <xf numFmtId="165" fontId="4" fillId="0" borderId="1" xfId="0" applyNumberFormat="1" applyFont="1" applyFill="1" applyBorder="1"/>
    <xf numFmtId="166" fontId="4" fillId="0" borderId="2" xfId="3" applyNumberFormat="1" applyFont="1" applyFill="1" applyBorder="1"/>
    <xf numFmtId="166" fontId="4" fillId="0" borderId="11" xfId="3" applyNumberFormat="1" applyFont="1" applyFill="1" applyBorder="1"/>
    <xf numFmtId="166" fontId="4" fillId="2" borderId="11" xfId="3" applyNumberFormat="1" applyFont="1" applyFill="1" applyBorder="1"/>
    <xf numFmtId="0" fontId="2" fillId="0" borderId="3" xfId="0" applyFont="1" applyFill="1" applyBorder="1"/>
    <xf numFmtId="165" fontId="4" fillId="0" borderId="4" xfId="2" applyNumberFormat="1" applyFont="1" applyFill="1" applyBorder="1"/>
    <xf numFmtId="165" fontId="4" fillId="2" borderId="4" xfId="2" applyNumberFormat="1" applyFont="1" applyFill="1" applyBorder="1"/>
    <xf numFmtId="164" fontId="4" fillId="0" borderId="3" xfId="1" applyNumberFormat="1" applyFont="1" applyFill="1" applyBorder="1"/>
    <xf numFmtId="164" fontId="4" fillId="0" borderId="4" xfId="1" applyNumberFormat="1" applyFont="1" applyFill="1" applyBorder="1"/>
    <xf numFmtId="164" fontId="4" fillId="2" borderId="4" xfId="1" applyNumberFormat="1" applyFont="1" applyFill="1" applyBorder="1"/>
    <xf numFmtId="166" fontId="4" fillId="0" borderId="3" xfId="3" applyNumberFormat="1" applyFont="1" applyFill="1" applyBorder="1"/>
    <xf numFmtId="166" fontId="4" fillId="0" borderId="4" xfId="3" applyNumberFormat="1" applyFont="1" applyFill="1" applyBorder="1"/>
    <xf numFmtId="166" fontId="4" fillId="2" borderId="4" xfId="3" applyNumberFormat="1" applyFont="1" applyFill="1" applyBorder="1"/>
    <xf numFmtId="169" fontId="4" fillId="0" borderId="3" xfId="0" applyNumberFormat="1" applyFont="1" applyFill="1" applyBorder="1"/>
    <xf numFmtId="169" fontId="4" fillId="0" borderId="4" xfId="0" applyNumberFormat="1" applyFont="1" applyFill="1" applyBorder="1"/>
    <xf numFmtId="169" fontId="4" fillId="2" borderId="4" xfId="0" applyNumberFormat="1" applyFont="1" applyFill="1" applyBorder="1"/>
    <xf numFmtId="169" fontId="4" fillId="0" borderId="5" xfId="0" applyNumberFormat="1" applyFont="1" applyFill="1" applyBorder="1"/>
    <xf numFmtId="0" fontId="4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0" fontId="4" fillId="0" borderId="0" xfId="3" applyNumberFormat="1" applyFont="1" applyAlignment="1">
      <alignment horizontal="center"/>
    </xf>
    <xf numFmtId="170" fontId="4" fillId="0" borderId="0" xfId="2" applyNumberFormat="1" applyFont="1" applyFill="1" applyBorder="1"/>
    <xf numFmtId="170" fontId="4" fillId="2" borderId="0" xfId="2" applyNumberFormat="1" applyFont="1" applyFill="1" applyBorder="1"/>
    <xf numFmtId="170" fontId="4" fillId="0" borderId="0" xfId="2" applyNumberFormat="1" applyFont="1"/>
    <xf numFmtId="170" fontId="4" fillId="0" borderId="3" xfId="2" applyNumberFormat="1" applyFont="1" applyBorder="1"/>
    <xf numFmtId="170" fontId="4" fillId="0" borderId="4" xfId="2" applyNumberFormat="1" applyFont="1" applyBorder="1"/>
    <xf numFmtId="170" fontId="4" fillId="0" borderId="5" xfId="2" applyNumberFormat="1" applyFont="1" applyBorder="1"/>
    <xf numFmtId="170" fontId="4" fillId="0" borderId="3" xfId="2" applyNumberFormat="1" applyFont="1" applyFill="1" applyBorder="1"/>
    <xf numFmtId="170" fontId="4" fillId="0" borderId="4" xfId="2" applyNumberFormat="1" applyFont="1" applyFill="1" applyBorder="1"/>
    <xf numFmtId="170" fontId="4" fillId="2" borderId="4" xfId="2" applyNumberFormat="1" applyFont="1" applyFill="1" applyBorder="1"/>
    <xf numFmtId="165" fontId="4" fillId="0" borderId="10" xfId="2" applyNumberFormat="1" applyFont="1" applyBorder="1" applyAlignment="1">
      <alignment horizontal="center" wrapText="1"/>
    </xf>
    <xf numFmtId="0" fontId="0" fillId="4" borderId="0" xfId="0" applyFill="1"/>
    <xf numFmtId="165" fontId="4" fillId="0" borderId="3" xfId="2" applyNumberFormat="1" applyFont="1" applyFill="1" applyBorder="1"/>
    <xf numFmtId="43" fontId="4" fillId="0" borderId="0" xfId="1" applyFont="1"/>
    <xf numFmtId="43" fontId="4" fillId="0" borderId="0" xfId="1" applyFont="1" applyAlignment="1">
      <alignment horizontal="center" wrapText="1"/>
    </xf>
    <xf numFmtId="0" fontId="0" fillId="0" borderId="5" xfId="0" applyFill="1" applyBorder="1"/>
    <xf numFmtId="164" fontId="4" fillId="0" borderId="6" xfId="1" applyNumberFormat="1" applyFont="1" applyFill="1" applyBorder="1"/>
    <xf numFmtId="165" fontId="4" fillId="0" borderId="5" xfId="2" applyNumberFormat="1" applyFont="1" applyFill="1" applyBorder="1"/>
    <xf numFmtId="170" fontId="4" fillId="0" borderId="6" xfId="2" applyNumberFormat="1" applyFont="1" applyFill="1" applyBorder="1"/>
    <xf numFmtId="164" fontId="4" fillId="0" borderId="5" xfId="1" applyNumberFormat="1" applyFont="1" applyFill="1" applyBorder="1"/>
    <xf numFmtId="165" fontId="4" fillId="0" borderId="6" xfId="2" applyNumberFormat="1" applyFont="1" applyFill="1" applyBorder="1"/>
    <xf numFmtId="170" fontId="4" fillId="0" borderId="5" xfId="2" applyNumberFormat="1" applyFont="1" applyFill="1" applyBorder="1"/>
    <xf numFmtId="165" fontId="4" fillId="0" borderId="6" xfId="0" applyNumberFormat="1" applyFont="1" applyFill="1" applyBorder="1"/>
    <xf numFmtId="166" fontId="4" fillId="0" borderId="5" xfId="3" applyNumberFormat="1" applyFont="1" applyFill="1" applyBorder="1"/>
    <xf numFmtId="166" fontId="4" fillId="0" borderId="12" xfId="3" applyNumberFormat="1" applyFont="1" applyFill="1" applyBorder="1"/>
    <xf numFmtId="0" fontId="0" fillId="0" borderId="0" xfId="0" applyFill="1"/>
    <xf numFmtId="43" fontId="4" fillId="0" borderId="0" xfId="1" applyFont="1" applyFill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/>
    <xf numFmtId="0" fontId="0" fillId="0" borderId="0" xfId="0" applyFont="1"/>
    <xf numFmtId="0" fontId="11" fillId="0" borderId="0" xfId="0" applyFont="1" applyFill="1"/>
    <xf numFmtId="0" fontId="8" fillId="0" borderId="0" xfId="0" applyFont="1" applyAlignment="1"/>
    <xf numFmtId="43" fontId="11" fillId="0" borderId="0" xfId="1" applyFont="1"/>
    <xf numFmtId="165" fontId="7" fillId="0" borderId="0" xfId="2" applyNumberFormat="1" applyFont="1" applyAlignment="1"/>
    <xf numFmtId="165" fontId="11" fillId="0" borderId="0" xfId="2" applyNumberFormat="1" applyFont="1"/>
    <xf numFmtId="165" fontId="7" fillId="0" borderId="0" xfId="2" applyNumberFormat="1" applyFont="1" applyAlignment="1">
      <alignment horizontal="left"/>
    </xf>
    <xf numFmtId="0" fontId="11" fillId="0" borderId="0" xfId="0" applyFont="1" applyAlignment="1">
      <alignment horizontal="centerContinuous" vertical="top"/>
    </xf>
    <xf numFmtId="0" fontId="11" fillId="0" borderId="0" xfId="0" applyFont="1" applyBorder="1" applyAlignment="1">
      <alignment horizontal="centerContinuous" vertical="top"/>
    </xf>
    <xf numFmtId="165" fontId="11" fillId="0" borderId="0" xfId="0" applyNumberFormat="1" applyFont="1" applyBorder="1"/>
    <xf numFmtId="44" fontId="11" fillId="0" borderId="0" xfId="2" applyNumberFormat="1" applyFont="1" applyBorder="1" applyAlignment="1">
      <alignment horizontal="centerContinuous" vertical="center"/>
    </xf>
    <xf numFmtId="165" fontId="11" fillId="0" borderId="0" xfId="2" applyNumberFormat="1" applyFont="1" applyBorder="1" applyAlignment="1">
      <alignment horizontal="centerContinuous" vertical="center"/>
    </xf>
    <xf numFmtId="168" fontId="11" fillId="0" borderId="0" xfId="1" applyNumberFormat="1" applyFont="1" applyAlignment="1">
      <alignment horizontal="centerContinuous" vertical="center"/>
    </xf>
    <xf numFmtId="165" fontId="11" fillId="0" borderId="0" xfId="0" applyNumberFormat="1" applyFont="1"/>
    <xf numFmtId="0" fontId="11" fillId="0" borderId="0" xfId="0" applyFont="1" applyAlignment="1">
      <alignment horizontal="centerContinuous" vertical="center"/>
    </xf>
    <xf numFmtId="165" fontId="11" fillId="0" borderId="0" xfId="2" applyNumberFormat="1" applyFont="1" applyBorder="1" applyAlignment="1">
      <alignment horizontal="centerContinuous" wrapText="1"/>
    </xf>
    <xf numFmtId="0" fontId="0" fillId="0" borderId="0" xfId="0" applyFont="1" applyFill="1" applyBorder="1"/>
    <xf numFmtId="164" fontId="11" fillId="0" borderId="0" xfId="1" applyNumberFormat="1" applyFont="1" applyFill="1" applyBorder="1" applyAlignment="1"/>
    <xf numFmtId="0" fontId="11" fillId="0" borderId="0" xfId="0" applyFont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164" fontId="11" fillId="0" borderId="0" xfId="1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43" fontId="11" fillId="0" borderId="0" xfId="1" applyFont="1" applyAlignment="1">
      <alignment horizontal="center" wrapText="1"/>
    </xf>
    <xf numFmtId="0" fontId="8" fillId="0" borderId="0" xfId="0" applyFont="1"/>
    <xf numFmtId="0" fontId="8" fillId="4" borderId="0" xfId="0" applyFont="1" applyFill="1"/>
    <xf numFmtId="0" fontId="8" fillId="0" borderId="10" xfId="0" applyFont="1" applyBorder="1" applyAlignment="1">
      <alignment horizontal="left" vertical="center" wrapText="1"/>
    </xf>
    <xf numFmtId="164" fontId="8" fillId="0" borderId="3" xfId="1" applyNumberFormat="1" applyFont="1" applyFill="1" applyBorder="1"/>
    <xf numFmtId="164" fontId="8" fillId="0" borderId="10" xfId="0" applyNumberFormat="1" applyFont="1" applyBorder="1"/>
    <xf numFmtId="166" fontId="8" fillId="0" borderId="10" xfId="3" applyNumberFormat="1" applyFont="1" applyBorder="1"/>
    <xf numFmtId="0" fontId="8" fillId="0" borderId="0" xfId="0" applyFont="1" applyFill="1" applyBorder="1"/>
    <xf numFmtId="165" fontId="8" fillId="0" borderId="0" xfId="2" applyNumberFormat="1" applyFont="1" applyFill="1" applyBorder="1"/>
    <xf numFmtId="165" fontId="8" fillId="0" borderId="0" xfId="0" applyNumberFormat="1" applyFont="1" applyFill="1" applyBorder="1"/>
    <xf numFmtId="166" fontId="8" fillId="0" borderId="0" xfId="3" applyNumberFormat="1" applyFont="1" applyFill="1" applyBorder="1"/>
    <xf numFmtId="169" fontId="8" fillId="0" borderId="0" xfId="0" applyNumberFormat="1" applyFont="1" applyFill="1" applyBorder="1"/>
    <xf numFmtId="43" fontId="8" fillId="0" borderId="0" xfId="1" applyFont="1"/>
    <xf numFmtId="165" fontId="8" fillId="0" borderId="3" xfId="2" applyNumberFormat="1" applyFont="1" applyFill="1" applyBorder="1"/>
    <xf numFmtId="165" fontId="8" fillId="0" borderId="10" xfId="2" applyNumberFormat="1" applyFont="1" applyBorder="1"/>
    <xf numFmtId="165" fontId="8" fillId="0" borderId="10" xfId="2" applyNumberFormat="1" applyFont="1" applyFill="1" applyBorder="1"/>
    <xf numFmtId="0" fontId="13" fillId="0" borderId="3" xfId="0" applyFont="1" applyBorder="1" applyAlignment="1">
      <alignment horizontal="center" wrapText="1"/>
    </xf>
    <xf numFmtId="164" fontId="8" fillId="0" borderId="7" xfId="1" applyNumberFormat="1" applyFont="1" applyFill="1" applyBorder="1" applyAlignment="1">
      <alignment horizontal="center" wrapText="1"/>
    </xf>
    <xf numFmtId="164" fontId="8" fillId="3" borderId="7" xfId="1" applyNumberFormat="1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164" fontId="8" fillId="3" borderId="13" xfId="1" applyNumberFormat="1" applyFont="1" applyFill="1" applyBorder="1"/>
    <xf numFmtId="165" fontId="8" fillId="3" borderId="1" xfId="2" applyNumberFormat="1" applyFont="1" applyFill="1" applyBorder="1"/>
    <xf numFmtId="165" fontId="8" fillId="3" borderId="10" xfId="2" applyNumberFormat="1" applyFont="1" applyFill="1" applyBorder="1"/>
    <xf numFmtId="164" fontId="8" fillId="0" borderId="0" xfId="1" applyNumberFormat="1" applyFont="1" applyFill="1" applyBorder="1" applyAlignment="1"/>
    <xf numFmtId="164" fontId="4" fillId="3" borderId="7" xfId="1" applyNumberFormat="1" applyFont="1" applyFill="1" applyBorder="1" applyAlignment="1">
      <alignment horizontal="center"/>
    </xf>
    <xf numFmtId="164" fontId="4" fillId="3" borderId="8" xfId="1" applyNumberFormat="1" applyFont="1" applyFill="1" applyBorder="1" applyAlignment="1">
      <alignment horizontal="center"/>
    </xf>
    <xf numFmtId="164" fontId="4" fillId="3" borderId="9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28" dropStyle="combo" dx="48" fmlaLink="$F$2" fmlaRange="Sheet1!$B$1:$B$43" noThreeD="1" sel="21" val="15"/>
</file>

<file path=xl/ctrlProps/ctrlProp2.xml><?xml version="1.0" encoding="utf-8"?>
<formControlPr xmlns="http://schemas.microsoft.com/office/spreadsheetml/2009/9/main" objectType="Drop" dropLines="46" dropStyle="combo" dx="48" fmlaLink="$A$1" fmlaRange="'FY2022 RPDC '!$D$8:$D$334" noThreeD="1" sel="1" val="0"/>
</file>

<file path=xl/ctrlProps/ctrlProp3.xml><?xml version="1.0" encoding="utf-8"?>
<formControlPr xmlns="http://schemas.microsoft.com/office/spreadsheetml/2009/9/main" objectType="Drop" dropLines="28" dropStyle="combo" dx="48" fmlaLink="$F$1" fmlaRange="Sheet1!$B$1:$B$43" noThreeD="1" sel="21" val="2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91440</xdr:colOff>
      <xdr:row>2</xdr:row>
      <xdr:rowOff>45258</xdr:rowOff>
    </xdr:from>
    <xdr:to>
      <xdr:col>4</xdr:col>
      <xdr:colOff>316230</xdr:colOff>
      <xdr:row>4</xdr:row>
      <xdr:rowOff>218455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45258"/>
          <a:ext cx="1958340" cy="8208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963930</xdr:colOff>
          <xdr:row>3</xdr:row>
          <xdr:rowOff>45720</xdr:rowOff>
        </xdr:from>
        <xdr:to>
          <xdr:col>13</xdr:col>
          <xdr:colOff>861060</xdr:colOff>
          <xdr:row>4</xdr:row>
          <xdr:rowOff>26670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6</xdr:row>
          <xdr:rowOff>49530</xdr:rowOff>
        </xdr:from>
        <xdr:to>
          <xdr:col>3</xdr:col>
          <xdr:colOff>2621280</xdr:colOff>
          <xdr:row>7</xdr:row>
          <xdr:rowOff>26670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</xdr:row>
          <xdr:rowOff>45720</xdr:rowOff>
        </xdr:from>
        <xdr:to>
          <xdr:col>5</xdr:col>
          <xdr:colOff>129540</xdr:colOff>
          <xdr:row>7</xdr:row>
          <xdr:rowOff>38100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64770</xdr:colOff>
      <xdr:row>15</xdr:row>
      <xdr:rowOff>138872</xdr:rowOff>
    </xdr:from>
    <xdr:to>
      <xdr:col>3</xdr:col>
      <xdr:colOff>1973580</xdr:colOff>
      <xdr:row>20</xdr:row>
      <xdr:rowOff>24607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" y="3217352"/>
          <a:ext cx="1908810" cy="800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343"/>
  <sheetViews>
    <sheetView showGridLines="0" tabSelected="1" topLeftCell="D3" zoomScaleNormal="100" zoomScaleSheetLayoutView="100" workbookViewId="0">
      <pane ySplit="3762" topLeftCell="A327"/>
      <selection activeCell="D7" sqref="D7"/>
      <selection pane="bottomLeft" activeCell="L327" sqref="L327"/>
    </sheetView>
  </sheetViews>
  <sheetFormatPr defaultColWidth="7.89453125" defaultRowHeight="12.3" x14ac:dyDescent="0.4"/>
  <cols>
    <col min="1" max="1" width="4.83984375" style="1" hidden="1" customWidth="1"/>
    <col min="2" max="2" width="2.83984375" style="31" hidden="1" customWidth="1"/>
    <col min="3" max="3" width="3.89453125" style="31" hidden="1" customWidth="1"/>
    <col min="4" max="4" width="23.9453125" style="1" customWidth="1"/>
    <col min="5" max="5" width="11.3671875" style="1" bestFit="1" customWidth="1"/>
    <col min="6" max="6" width="9.9453125" style="2" customWidth="1"/>
    <col min="7" max="7" width="15.5234375" style="2" customWidth="1"/>
    <col min="8" max="8" width="13.7890625" style="2" customWidth="1"/>
    <col min="9" max="9" width="15.47265625" style="2" customWidth="1"/>
    <col min="10" max="10" width="11.3671875" style="3" bestFit="1" customWidth="1"/>
    <col min="11" max="12" width="12.47265625" style="1" customWidth="1"/>
    <col min="13" max="13" width="15.20703125" style="1" customWidth="1"/>
    <col min="14" max="14" width="13.89453125" style="1" customWidth="1"/>
    <col min="15" max="15" width="15.41796875" style="1" customWidth="1"/>
    <col min="16" max="16" width="15.15625" style="1" customWidth="1"/>
    <col min="17" max="19" width="7.89453125" style="1"/>
    <col min="20" max="20" width="7.89453125" style="87" hidden="1" customWidth="1"/>
    <col min="21" max="21" width="7.89453125" style="1" hidden="1" customWidth="1"/>
    <col min="22" max="16384" width="7.89453125" style="1"/>
  </cols>
  <sheetData>
    <row r="1" spans="1:21" ht="24.6" hidden="1" customHeight="1" x14ac:dyDescent="0.4">
      <c r="H1" s="2">
        <v>3</v>
      </c>
      <c r="I1" s="42">
        <v>4</v>
      </c>
      <c r="J1" s="72" t="s">
        <v>17</v>
      </c>
      <c r="M1" s="45">
        <f>F8*0.0225</f>
        <v>158.57999999999998</v>
      </c>
    </row>
    <row r="2" spans="1:21" ht="44.1" hidden="1" customHeight="1" x14ac:dyDescent="0.4">
      <c r="D2" s="71"/>
      <c r="E2" s="71"/>
      <c r="F2" s="1">
        <v>21</v>
      </c>
      <c r="G2" s="73">
        <f>VLOOKUP(F2,Sheet1!A1:C43,3,FALSE)</f>
        <v>141</v>
      </c>
      <c r="I2" s="1">
        <v>15</v>
      </c>
      <c r="J2" s="1"/>
      <c r="K2" s="74"/>
      <c r="L2" s="74"/>
      <c r="M2" s="71"/>
      <c r="N2" s="71"/>
      <c r="Q2" s="71"/>
    </row>
    <row r="3" spans="1:21" ht="25.5" customHeight="1" x14ac:dyDescent="0.55000000000000004">
      <c r="D3" s="154" t="s">
        <v>353</v>
      </c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4" spans="1:21" ht="25.5" customHeight="1" x14ac:dyDescent="0.45">
      <c r="E4" s="41"/>
      <c r="F4" s="41"/>
      <c r="I4" s="44" t="s">
        <v>360</v>
      </c>
      <c r="J4" s="2"/>
      <c r="K4" s="41"/>
      <c r="L4" s="41"/>
      <c r="M4" s="41"/>
      <c r="N4" s="41"/>
      <c r="O4" s="41"/>
      <c r="P4" s="41"/>
      <c r="Q4" s="41"/>
    </row>
    <row r="5" spans="1:21" ht="18" customHeight="1" x14ac:dyDescent="0.4">
      <c r="E5" s="32"/>
      <c r="F5" s="32"/>
      <c r="G5" s="37"/>
      <c r="H5" s="38"/>
      <c r="I5" s="30"/>
      <c r="J5" s="39"/>
      <c r="K5" s="37"/>
      <c r="L5" s="37"/>
      <c r="P5" s="29"/>
      <c r="Q5" s="29"/>
    </row>
    <row r="6" spans="1:21" x14ac:dyDescent="0.4">
      <c r="E6" s="40" t="s">
        <v>348</v>
      </c>
      <c r="F6" s="5"/>
      <c r="G6" s="5"/>
      <c r="H6" s="5"/>
      <c r="I6" s="6"/>
      <c r="J6" s="151" t="s">
        <v>352</v>
      </c>
      <c r="K6" s="152"/>
      <c r="L6" s="152"/>
      <c r="M6" s="152"/>
      <c r="N6" s="152"/>
      <c r="O6" s="152"/>
      <c r="P6" s="152"/>
      <c r="Q6" s="152"/>
      <c r="R6" s="152"/>
      <c r="S6" s="153"/>
    </row>
    <row r="7" spans="1:21" s="7" customFormat="1" ht="49.2" x14ac:dyDescent="0.4">
      <c r="A7" s="7" t="s">
        <v>22</v>
      </c>
      <c r="B7" s="33" t="s">
        <v>23</v>
      </c>
      <c r="C7" s="33" t="s">
        <v>24</v>
      </c>
      <c r="D7" s="50" t="s">
        <v>0</v>
      </c>
      <c r="E7" s="70" t="s">
        <v>5</v>
      </c>
      <c r="F7" s="84" t="s">
        <v>6</v>
      </c>
      <c r="G7" s="84" t="s">
        <v>9</v>
      </c>
      <c r="H7" s="84" t="s">
        <v>7</v>
      </c>
      <c r="I7" s="84" t="s">
        <v>8</v>
      </c>
      <c r="J7" s="47" t="s">
        <v>5</v>
      </c>
      <c r="K7" s="46" t="s">
        <v>6</v>
      </c>
      <c r="L7" s="46" t="s">
        <v>350</v>
      </c>
      <c r="M7" s="46" t="s">
        <v>9</v>
      </c>
      <c r="N7" s="46" t="s">
        <v>7</v>
      </c>
      <c r="O7" s="46" t="s">
        <v>8</v>
      </c>
      <c r="P7" s="46" t="s">
        <v>21</v>
      </c>
      <c r="Q7" s="46" t="s">
        <v>10</v>
      </c>
      <c r="R7" s="70" t="s">
        <v>25</v>
      </c>
      <c r="S7" s="51" t="s">
        <v>26</v>
      </c>
      <c r="T7" s="88" t="s">
        <v>346</v>
      </c>
      <c r="U7" s="7" t="s">
        <v>349</v>
      </c>
    </row>
    <row r="8" spans="1:21" ht="14.4" x14ac:dyDescent="0.55000000000000004">
      <c r="A8" s="1">
        <v>1</v>
      </c>
      <c r="B8" s="85">
        <v>18</v>
      </c>
      <c r="C8" s="85">
        <v>18</v>
      </c>
      <c r="D8" s="57" t="s">
        <v>27</v>
      </c>
      <c r="E8" s="60">
        <v>297.39999999999998</v>
      </c>
      <c r="F8" s="86">
        <v>7048</v>
      </c>
      <c r="G8" s="86">
        <v>2096075</v>
      </c>
      <c r="H8" s="86">
        <v>51104</v>
      </c>
      <c r="I8" s="75">
        <f>G8+H8</f>
        <v>2147179</v>
      </c>
      <c r="J8" s="60">
        <v>295.2</v>
      </c>
      <c r="K8" s="52">
        <f t="shared" ref="K8:K71" si="0">ROUND(F8+$G$2,0)+T8</f>
        <v>7189</v>
      </c>
      <c r="L8" s="52">
        <f>U8</f>
        <v>7189</v>
      </c>
      <c r="M8" s="81">
        <f>J8*L8</f>
        <v>2122192.7999999998</v>
      </c>
      <c r="N8" s="52">
        <f t="shared" ref="N8:N39" si="1">MAX((G8*1.01)-M8,0)</f>
        <v>0</v>
      </c>
      <c r="O8" s="81">
        <f>M8+N8</f>
        <v>2122192.7999999998</v>
      </c>
      <c r="P8" s="53">
        <f t="shared" ref="P8:P39" si="2">O8-I8</f>
        <v>-24986.200000000186</v>
      </c>
      <c r="Q8" s="63">
        <f>P8/I8</f>
        <v>-1.1636756879608167E-2</v>
      </c>
      <c r="R8" s="66">
        <f>J8-E8</f>
        <v>-2.1999999999999886</v>
      </c>
      <c r="S8" s="54">
        <f>R8/E8</f>
        <v>-7.3974445191660682E-3</v>
      </c>
      <c r="U8" s="1">
        <f>IF(K8&lt;=7048,7048,K8)</f>
        <v>7189</v>
      </c>
    </row>
    <row r="9" spans="1:21" ht="14.4" x14ac:dyDescent="0.55000000000000004">
      <c r="A9" s="1">
        <f>A8+1</f>
        <v>2</v>
      </c>
      <c r="B9" s="85">
        <v>27</v>
      </c>
      <c r="C9" s="85">
        <v>27</v>
      </c>
      <c r="D9" s="34" t="s">
        <v>28</v>
      </c>
      <c r="E9" s="48">
        <v>1932.2</v>
      </c>
      <c r="F9" s="58">
        <v>7048</v>
      </c>
      <c r="G9" s="75">
        <v>13618146</v>
      </c>
      <c r="H9" s="58">
        <v>0</v>
      </c>
      <c r="I9" s="75">
        <f t="shared" ref="I9:I72" si="3">G9+H9</f>
        <v>13618146</v>
      </c>
      <c r="J9" s="61">
        <v>2004.3</v>
      </c>
      <c r="K9" s="20">
        <f t="shared" si="0"/>
        <v>7189</v>
      </c>
      <c r="L9" s="20">
        <f t="shared" ref="L9:L72" si="4">U9</f>
        <v>7189</v>
      </c>
      <c r="M9" s="82">
        <f t="shared" ref="M9:M72" si="5">J9*L9</f>
        <v>14408912.699999999</v>
      </c>
      <c r="N9" s="20">
        <f t="shared" si="1"/>
        <v>0</v>
      </c>
      <c r="O9" s="82">
        <f t="shared" ref="O9:O72" si="6">M9+N9</f>
        <v>14408912.699999999</v>
      </c>
      <c r="P9" s="21">
        <f t="shared" si="2"/>
        <v>790766.69999999925</v>
      </c>
      <c r="Q9" s="64">
        <f t="shared" ref="Q9:Q39" si="7">P9/I9</f>
        <v>5.8067133367493584E-2</v>
      </c>
      <c r="R9" s="67">
        <f t="shared" ref="R9:R71" si="8">J9-E9</f>
        <v>72.099999999999909</v>
      </c>
      <c r="S9" s="55">
        <f t="shared" ref="S9:S71" si="9">R9/E9</f>
        <v>3.7314977745574941E-2</v>
      </c>
      <c r="U9" s="1">
        <f t="shared" ref="U9:U72" si="10">IF(K9&lt;=7048,7048,K9)</f>
        <v>7189</v>
      </c>
    </row>
    <row r="10" spans="1:21" ht="14.4" x14ac:dyDescent="0.55000000000000004">
      <c r="A10" s="1">
        <f t="shared" ref="A10:A73" si="11">A9+1</f>
        <v>3</v>
      </c>
      <c r="B10" s="85">
        <v>9</v>
      </c>
      <c r="C10" s="85">
        <v>9</v>
      </c>
      <c r="D10" s="34" t="s">
        <v>1</v>
      </c>
      <c r="E10" s="48">
        <v>645.20000000000005</v>
      </c>
      <c r="F10" s="58">
        <v>7138</v>
      </c>
      <c r="G10" s="75">
        <v>4605438</v>
      </c>
      <c r="H10" s="58">
        <v>0</v>
      </c>
      <c r="I10" s="75">
        <f t="shared" si="3"/>
        <v>4605438</v>
      </c>
      <c r="J10" s="61">
        <v>676.2</v>
      </c>
      <c r="K10" s="20">
        <f t="shared" si="0"/>
        <v>7279</v>
      </c>
      <c r="L10" s="20">
        <f t="shared" si="4"/>
        <v>7279</v>
      </c>
      <c r="M10" s="82">
        <f t="shared" si="5"/>
        <v>4922059.8000000007</v>
      </c>
      <c r="N10" s="20">
        <f t="shared" si="1"/>
        <v>0</v>
      </c>
      <c r="O10" s="82">
        <f t="shared" si="6"/>
        <v>4922059.8000000007</v>
      </c>
      <c r="P10" s="21">
        <f t="shared" si="2"/>
        <v>316621.80000000075</v>
      </c>
      <c r="Q10" s="64">
        <f t="shared" si="7"/>
        <v>6.8749552159859881E-2</v>
      </c>
      <c r="R10" s="67">
        <f t="shared" si="8"/>
        <v>31</v>
      </c>
      <c r="S10" s="55">
        <f t="shared" si="9"/>
        <v>4.8047117172969618E-2</v>
      </c>
      <c r="U10" s="1">
        <f t="shared" si="10"/>
        <v>7279</v>
      </c>
    </row>
    <row r="11" spans="1:21" ht="14.4" x14ac:dyDescent="0.55000000000000004">
      <c r="A11" s="1">
        <f t="shared" si="11"/>
        <v>4</v>
      </c>
      <c r="B11" s="85">
        <v>441</v>
      </c>
      <c r="C11" s="85">
        <v>441</v>
      </c>
      <c r="D11" s="34" t="s">
        <v>29</v>
      </c>
      <c r="E11" s="48">
        <v>780.7</v>
      </c>
      <c r="F11" s="58">
        <v>7073</v>
      </c>
      <c r="G11" s="75">
        <v>5521891</v>
      </c>
      <c r="H11" s="58">
        <v>0</v>
      </c>
      <c r="I11" s="75">
        <f t="shared" si="3"/>
        <v>5521891</v>
      </c>
      <c r="J11" s="61">
        <v>755</v>
      </c>
      <c r="K11" s="20">
        <f t="shared" si="0"/>
        <v>7214</v>
      </c>
      <c r="L11" s="20">
        <f t="shared" si="4"/>
        <v>7214</v>
      </c>
      <c r="M11" s="82">
        <f t="shared" si="5"/>
        <v>5446570</v>
      </c>
      <c r="N11" s="20">
        <f t="shared" si="1"/>
        <v>130539.91000000015</v>
      </c>
      <c r="O11" s="82">
        <f t="shared" si="6"/>
        <v>5577109.9100000001</v>
      </c>
      <c r="P11" s="21">
        <f t="shared" si="2"/>
        <v>55218.910000000149</v>
      </c>
      <c r="Q11" s="64">
        <f t="shared" si="7"/>
        <v>1.0000000000000026E-2</v>
      </c>
      <c r="R11" s="67">
        <f t="shared" si="8"/>
        <v>-25.700000000000045</v>
      </c>
      <c r="S11" s="55">
        <f t="shared" si="9"/>
        <v>-3.2919175099269941E-2</v>
      </c>
      <c r="U11" s="1">
        <f t="shared" si="10"/>
        <v>7214</v>
      </c>
    </row>
    <row r="12" spans="1:21" ht="14.4" x14ac:dyDescent="0.55000000000000004">
      <c r="A12" s="1">
        <f t="shared" si="11"/>
        <v>5</v>
      </c>
      <c r="B12" s="85">
        <v>63</v>
      </c>
      <c r="C12" s="85">
        <v>63</v>
      </c>
      <c r="D12" s="35" t="s">
        <v>30</v>
      </c>
      <c r="E12" s="49">
        <v>577.4</v>
      </c>
      <c r="F12" s="59">
        <v>7079</v>
      </c>
      <c r="G12" s="76">
        <v>4087415</v>
      </c>
      <c r="H12" s="59">
        <v>0</v>
      </c>
      <c r="I12" s="76">
        <f t="shared" si="3"/>
        <v>4087415</v>
      </c>
      <c r="J12" s="62">
        <v>539.5</v>
      </c>
      <c r="K12" s="22">
        <f t="shared" si="0"/>
        <v>7220</v>
      </c>
      <c r="L12" s="22">
        <f t="shared" si="4"/>
        <v>7220</v>
      </c>
      <c r="M12" s="83">
        <f t="shared" si="5"/>
        <v>3895190</v>
      </c>
      <c r="N12" s="22">
        <f t="shared" si="1"/>
        <v>233099.14999999991</v>
      </c>
      <c r="O12" s="83">
        <f t="shared" si="6"/>
        <v>4128289.15</v>
      </c>
      <c r="P12" s="23">
        <f t="shared" si="2"/>
        <v>40874.149999999907</v>
      </c>
      <c r="Q12" s="65">
        <f t="shared" si="7"/>
        <v>9.9999999999999777E-3</v>
      </c>
      <c r="R12" s="68">
        <f t="shared" si="8"/>
        <v>-37.899999999999977</v>
      </c>
      <c r="S12" s="56">
        <f t="shared" si="9"/>
        <v>-6.5639071700727358E-2</v>
      </c>
      <c r="U12" s="1">
        <f t="shared" si="10"/>
        <v>7220</v>
      </c>
    </row>
    <row r="13" spans="1:21" ht="14.4" x14ac:dyDescent="0.55000000000000004">
      <c r="A13" s="1">
        <f t="shared" si="11"/>
        <v>6</v>
      </c>
      <c r="B13" s="85">
        <v>72</v>
      </c>
      <c r="C13" s="85">
        <v>72</v>
      </c>
      <c r="D13" s="34" t="s">
        <v>31</v>
      </c>
      <c r="E13" s="48">
        <v>216.9</v>
      </c>
      <c r="F13" s="58">
        <v>7109</v>
      </c>
      <c r="G13" s="75">
        <v>1541942</v>
      </c>
      <c r="H13" s="58">
        <v>0</v>
      </c>
      <c r="I13" s="75">
        <f t="shared" si="3"/>
        <v>1541942</v>
      </c>
      <c r="J13" s="61">
        <v>215.7</v>
      </c>
      <c r="K13" s="20">
        <f t="shared" si="0"/>
        <v>7250</v>
      </c>
      <c r="L13" s="20">
        <f t="shared" si="4"/>
        <v>7250</v>
      </c>
      <c r="M13" s="82">
        <f t="shared" si="5"/>
        <v>1563825</v>
      </c>
      <c r="N13" s="20">
        <f t="shared" si="1"/>
        <v>0</v>
      </c>
      <c r="O13" s="82">
        <f t="shared" si="6"/>
        <v>1563825</v>
      </c>
      <c r="P13" s="21">
        <f t="shared" si="2"/>
        <v>21883</v>
      </c>
      <c r="Q13" s="64">
        <f t="shared" si="7"/>
        <v>1.4191843791789834E-2</v>
      </c>
      <c r="R13" s="67">
        <f t="shared" si="8"/>
        <v>-1.2000000000000171</v>
      </c>
      <c r="S13" s="55">
        <f t="shared" si="9"/>
        <v>-5.5325034578147395E-3</v>
      </c>
      <c r="U13" s="1">
        <f t="shared" si="10"/>
        <v>7250</v>
      </c>
    </row>
    <row r="14" spans="1:21" ht="14.4" x14ac:dyDescent="0.55000000000000004">
      <c r="A14" s="1">
        <f t="shared" si="11"/>
        <v>7</v>
      </c>
      <c r="B14" s="85">
        <v>81</v>
      </c>
      <c r="C14" s="85">
        <v>81</v>
      </c>
      <c r="D14" s="34" t="s">
        <v>32</v>
      </c>
      <c r="E14" s="48">
        <v>1151.0999999999999</v>
      </c>
      <c r="F14" s="58">
        <v>7048</v>
      </c>
      <c r="G14" s="75">
        <v>8112953</v>
      </c>
      <c r="H14" s="58">
        <v>0</v>
      </c>
      <c r="I14" s="75">
        <f t="shared" si="3"/>
        <v>8112953</v>
      </c>
      <c r="J14" s="61">
        <v>1149.9000000000001</v>
      </c>
      <c r="K14" s="20">
        <f t="shared" si="0"/>
        <v>7189</v>
      </c>
      <c r="L14" s="20">
        <f t="shared" si="4"/>
        <v>7189</v>
      </c>
      <c r="M14" s="82">
        <f t="shared" si="5"/>
        <v>8266631.1000000006</v>
      </c>
      <c r="N14" s="20">
        <f t="shared" si="1"/>
        <v>0</v>
      </c>
      <c r="O14" s="82">
        <f t="shared" si="6"/>
        <v>8266631.1000000006</v>
      </c>
      <c r="P14" s="21">
        <f t="shared" si="2"/>
        <v>153678.10000000056</v>
      </c>
      <c r="Q14" s="64">
        <f t="shared" si="7"/>
        <v>1.8942313606402077E-2</v>
      </c>
      <c r="R14" s="67">
        <f t="shared" si="8"/>
        <v>-1.1999999999998181</v>
      </c>
      <c r="S14" s="55">
        <f t="shared" si="9"/>
        <v>-1.0424811050298135E-3</v>
      </c>
      <c r="U14" s="1">
        <f t="shared" si="10"/>
        <v>7189</v>
      </c>
    </row>
    <row r="15" spans="1:21" ht="14.4" x14ac:dyDescent="0.55000000000000004">
      <c r="A15" s="1">
        <f t="shared" si="11"/>
        <v>8</v>
      </c>
      <c r="B15" s="85">
        <v>99</v>
      </c>
      <c r="C15" s="85">
        <v>99</v>
      </c>
      <c r="D15" s="34" t="s">
        <v>33</v>
      </c>
      <c r="E15" s="48">
        <v>511.8</v>
      </c>
      <c r="F15" s="58">
        <v>7048</v>
      </c>
      <c r="G15" s="75">
        <v>3607166</v>
      </c>
      <c r="H15" s="58">
        <v>0</v>
      </c>
      <c r="I15" s="75">
        <f t="shared" si="3"/>
        <v>3607166</v>
      </c>
      <c r="J15" s="61">
        <v>516.1</v>
      </c>
      <c r="K15" s="20">
        <f t="shared" si="0"/>
        <v>7189</v>
      </c>
      <c r="L15" s="20">
        <f t="shared" si="4"/>
        <v>7189</v>
      </c>
      <c r="M15" s="82">
        <f t="shared" si="5"/>
        <v>3710242.9000000004</v>
      </c>
      <c r="N15" s="20">
        <f t="shared" si="1"/>
        <v>0</v>
      </c>
      <c r="O15" s="82">
        <f t="shared" si="6"/>
        <v>3710242.9000000004</v>
      </c>
      <c r="P15" s="21">
        <f t="shared" si="2"/>
        <v>103076.90000000037</v>
      </c>
      <c r="Q15" s="64">
        <f t="shared" si="7"/>
        <v>2.8575590920961322E-2</v>
      </c>
      <c r="R15" s="67">
        <f t="shared" si="8"/>
        <v>4.3000000000000114</v>
      </c>
      <c r="S15" s="55">
        <f t="shared" si="9"/>
        <v>8.401719421649103E-3</v>
      </c>
      <c r="U15" s="1">
        <f t="shared" si="10"/>
        <v>7189</v>
      </c>
    </row>
    <row r="16" spans="1:21" ht="14.4" x14ac:dyDescent="0.55000000000000004">
      <c r="A16" s="1">
        <f t="shared" si="11"/>
        <v>9</v>
      </c>
      <c r="B16" s="85">
        <v>108</v>
      </c>
      <c r="C16" s="85">
        <v>108</v>
      </c>
      <c r="D16" s="34" t="s">
        <v>34</v>
      </c>
      <c r="E16" s="48">
        <v>264.39999999999998</v>
      </c>
      <c r="F16" s="58">
        <v>7048</v>
      </c>
      <c r="G16" s="75">
        <v>1863491</v>
      </c>
      <c r="H16" s="58">
        <v>41870</v>
      </c>
      <c r="I16" s="75">
        <f t="shared" si="3"/>
        <v>1905361</v>
      </c>
      <c r="J16" s="61">
        <v>253.3</v>
      </c>
      <c r="K16" s="20">
        <f t="shared" si="0"/>
        <v>7189</v>
      </c>
      <c r="L16" s="20">
        <f t="shared" si="4"/>
        <v>7189</v>
      </c>
      <c r="M16" s="82">
        <f t="shared" si="5"/>
        <v>1820973.7000000002</v>
      </c>
      <c r="N16" s="20">
        <f t="shared" si="1"/>
        <v>61152.20999999973</v>
      </c>
      <c r="O16" s="82">
        <f t="shared" si="6"/>
        <v>1882125.91</v>
      </c>
      <c r="P16" s="21">
        <f t="shared" si="2"/>
        <v>-23235.090000000084</v>
      </c>
      <c r="Q16" s="64">
        <f t="shared" si="7"/>
        <v>-1.2194586747603254E-2</v>
      </c>
      <c r="R16" s="67">
        <f t="shared" si="8"/>
        <v>-11.099999999999966</v>
      </c>
      <c r="S16" s="55">
        <f t="shared" si="9"/>
        <v>-4.1981845688350859E-2</v>
      </c>
      <c r="U16" s="1">
        <f t="shared" si="10"/>
        <v>7189</v>
      </c>
    </row>
    <row r="17" spans="1:21" ht="14.4" x14ac:dyDescent="0.55000000000000004">
      <c r="A17" s="1">
        <f t="shared" si="11"/>
        <v>10</v>
      </c>
      <c r="B17" s="85">
        <v>126</v>
      </c>
      <c r="C17" s="85">
        <v>126</v>
      </c>
      <c r="D17" s="35" t="s">
        <v>35</v>
      </c>
      <c r="E17" s="49">
        <v>1295.5999999999999</v>
      </c>
      <c r="F17" s="59">
        <v>7061</v>
      </c>
      <c r="G17" s="76">
        <v>9148232</v>
      </c>
      <c r="H17" s="59">
        <v>0</v>
      </c>
      <c r="I17" s="76">
        <f t="shared" si="3"/>
        <v>9148232</v>
      </c>
      <c r="J17" s="62">
        <v>1282.4000000000001</v>
      </c>
      <c r="K17" s="22">
        <f t="shared" si="0"/>
        <v>7202</v>
      </c>
      <c r="L17" s="22">
        <f t="shared" si="4"/>
        <v>7202</v>
      </c>
      <c r="M17" s="83">
        <f t="shared" si="5"/>
        <v>9235844.8000000007</v>
      </c>
      <c r="N17" s="22">
        <f t="shared" si="1"/>
        <v>3869.519999999553</v>
      </c>
      <c r="O17" s="83">
        <f t="shared" si="6"/>
        <v>9239714.3200000003</v>
      </c>
      <c r="P17" s="23">
        <f t="shared" si="2"/>
        <v>91482.320000000298</v>
      </c>
      <c r="Q17" s="65">
        <f t="shared" si="7"/>
        <v>1.0000000000000033E-2</v>
      </c>
      <c r="R17" s="68">
        <f t="shared" si="8"/>
        <v>-13.199999999999818</v>
      </c>
      <c r="S17" s="56">
        <f t="shared" si="9"/>
        <v>-1.018832973139844E-2</v>
      </c>
      <c r="U17" s="1">
        <f t="shared" si="10"/>
        <v>7202</v>
      </c>
    </row>
    <row r="18" spans="1:21" ht="14.4" x14ac:dyDescent="0.55000000000000004">
      <c r="A18" s="1">
        <f t="shared" si="11"/>
        <v>11</v>
      </c>
      <c r="B18" s="85">
        <v>135</v>
      </c>
      <c r="C18" s="85">
        <v>135</v>
      </c>
      <c r="D18" s="34" t="s">
        <v>36</v>
      </c>
      <c r="E18" s="48">
        <v>1095</v>
      </c>
      <c r="F18" s="58">
        <v>7110</v>
      </c>
      <c r="G18" s="75">
        <v>7785450</v>
      </c>
      <c r="H18" s="58">
        <v>0</v>
      </c>
      <c r="I18" s="75">
        <f t="shared" si="3"/>
        <v>7785450</v>
      </c>
      <c r="J18" s="61">
        <v>1070.9000000000001</v>
      </c>
      <c r="K18" s="20">
        <f t="shared" si="0"/>
        <v>7251</v>
      </c>
      <c r="L18" s="20">
        <f t="shared" si="4"/>
        <v>7251</v>
      </c>
      <c r="M18" s="82">
        <f t="shared" si="5"/>
        <v>7765095.9000000004</v>
      </c>
      <c r="N18" s="20">
        <f t="shared" si="1"/>
        <v>98208.599999999627</v>
      </c>
      <c r="O18" s="82">
        <f t="shared" si="6"/>
        <v>7863304.5</v>
      </c>
      <c r="P18" s="21">
        <f t="shared" si="2"/>
        <v>77854.5</v>
      </c>
      <c r="Q18" s="64">
        <f t="shared" si="7"/>
        <v>0.01</v>
      </c>
      <c r="R18" s="67">
        <f t="shared" si="8"/>
        <v>-24.099999999999909</v>
      </c>
      <c r="S18" s="55">
        <f t="shared" si="9"/>
        <v>-2.200913242009124E-2</v>
      </c>
      <c r="U18" s="1">
        <f t="shared" si="10"/>
        <v>7251</v>
      </c>
    </row>
    <row r="19" spans="1:21" ht="14.4" x14ac:dyDescent="0.55000000000000004">
      <c r="A19" s="1">
        <f t="shared" si="11"/>
        <v>12</v>
      </c>
      <c r="B19" s="85">
        <v>171</v>
      </c>
      <c r="C19" s="85">
        <v>171</v>
      </c>
      <c r="D19" s="34" t="s">
        <v>37</v>
      </c>
      <c r="E19" s="48">
        <v>803.2</v>
      </c>
      <c r="F19" s="58">
        <v>7049</v>
      </c>
      <c r="G19" s="75">
        <v>5661757</v>
      </c>
      <c r="H19" s="58">
        <v>0</v>
      </c>
      <c r="I19" s="75">
        <f t="shared" si="3"/>
        <v>5661757</v>
      </c>
      <c r="J19" s="61">
        <v>826</v>
      </c>
      <c r="K19" s="20">
        <f t="shared" si="0"/>
        <v>7190</v>
      </c>
      <c r="L19" s="20">
        <f t="shared" si="4"/>
        <v>7190</v>
      </c>
      <c r="M19" s="82">
        <f t="shared" si="5"/>
        <v>5938940</v>
      </c>
      <c r="N19" s="20">
        <f t="shared" si="1"/>
        <v>0</v>
      </c>
      <c r="O19" s="82">
        <f t="shared" si="6"/>
        <v>5938940</v>
      </c>
      <c r="P19" s="21">
        <f t="shared" si="2"/>
        <v>277183</v>
      </c>
      <c r="Q19" s="64">
        <f t="shared" si="7"/>
        <v>4.895706403506897E-2</v>
      </c>
      <c r="R19" s="67">
        <f t="shared" si="8"/>
        <v>22.799999999999955</v>
      </c>
      <c r="S19" s="55">
        <f t="shared" si="9"/>
        <v>2.8386454183266872E-2</v>
      </c>
      <c r="U19" s="1">
        <f t="shared" si="10"/>
        <v>7190</v>
      </c>
    </row>
    <row r="20" spans="1:21" ht="14.4" x14ac:dyDescent="0.55000000000000004">
      <c r="A20" s="1">
        <f t="shared" si="11"/>
        <v>13</v>
      </c>
      <c r="B20" s="85">
        <v>225</v>
      </c>
      <c r="C20" s="85">
        <v>225</v>
      </c>
      <c r="D20" s="34" t="s">
        <v>38</v>
      </c>
      <c r="E20" s="48">
        <v>4477.3999999999996</v>
      </c>
      <c r="F20" s="58">
        <v>7118</v>
      </c>
      <c r="G20" s="75">
        <v>31870133</v>
      </c>
      <c r="H20" s="58">
        <v>0</v>
      </c>
      <c r="I20" s="75">
        <f t="shared" si="3"/>
        <v>31870133</v>
      </c>
      <c r="J20" s="61">
        <v>4351.1000000000004</v>
      </c>
      <c r="K20" s="20">
        <f t="shared" si="0"/>
        <v>7259</v>
      </c>
      <c r="L20" s="20">
        <f t="shared" si="4"/>
        <v>7259</v>
      </c>
      <c r="M20" s="82">
        <f t="shared" si="5"/>
        <v>31584634.900000002</v>
      </c>
      <c r="N20" s="20">
        <f t="shared" si="1"/>
        <v>604199.4299999997</v>
      </c>
      <c r="O20" s="82">
        <f t="shared" si="6"/>
        <v>32188834.330000002</v>
      </c>
      <c r="P20" s="21">
        <f t="shared" si="2"/>
        <v>318701.33000000194</v>
      </c>
      <c r="Q20" s="64">
        <f t="shared" si="7"/>
        <v>1.0000000000000061E-2</v>
      </c>
      <c r="R20" s="67">
        <f t="shared" si="8"/>
        <v>-126.29999999999927</v>
      </c>
      <c r="S20" s="55">
        <f t="shared" si="9"/>
        <v>-2.8208335194532381E-2</v>
      </c>
      <c r="U20" s="1">
        <f t="shared" si="10"/>
        <v>7259</v>
      </c>
    </row>
    <row r="21" spans="1:21" ht="14.4" x14ac:dyDescent="0.55000000000000004">
      <c r="A21" s="1">
        <f t="shared" si="11"/>
        <v>14</v>
      </c>
      <c r="B21" s="85">
        <v>234</v>
      </c>
      <c r="C21" s="85">
        <v>234</v>
      </c>
      <c r="D21" s="34" t="s">
        <v>39</v>
      </c>
      <c r="E21" s="48">
        <v>1298.2</v>
      </c>
      <c r="F21" s="58">
        <v>7048</v>
      </c>
      <c r="G21" s="75">
        <v>9149714</v>
      </c>
      <c r="H21" s="58">
        <v>0</v>
      </c>
      <c r="I21" s="75">
        <f t="shared" si="3"/>
        <v>9149714</v>
      </c>
      <c r="J21" s="61">
        <v>1285.4000000000001</v>
      </c>
      <c r="K21" s="20">
        <f t="shared" si="0"/>
        <v>7189</v>
      </c>
      <c r="L21" s="20">
        <f t="shared" si="4"/>
        <v>7189</v>
      </c>
      <c r="M21" s="82">
        <f t="shared" si="5"/>
        <v>9240740.6000000015</v>
      </c>
      <c r="N21" s="20">
        <f t="shared" si="1"/>
        <v>470.53999999910593</v>
      </c>
      <c r="O21" s="82">
        <f t="shared" si="6"/>
        <v>9241211.1400000006</v>
      </c>
      <c r="P21" s="21">
        <f t="shared" si="2"/>
        <v>91497.140000000596</v>
      </c>
      <c r="Q21" s="64">
        <f t="shared" si="7"/>
        <v>1.0000000000000064E-2</v>
      </c>
      <c r="R21" s="67">
        <f t="shared" si="8"/>
        <v>-12.799999999999955</v>
      </c>
      <c r="S21" s="55">
        <f t="shared" si="9"/>
        <v>-9.8598058850716021E-3</v>
      </c>
      <c r="U21" s="1">
        <f t="shared" si="10"/>
        <v>7189</v>
      </c>
    </row>
    <row r="22" spans="1:21" ht="14.4" x14ac:dyDescent="0.55000000000000004">
      <c r="A22" s="1">
        <f t="shared" si="11"/>
        <v>15</v>
      </c>
      <c r="B22" s="85">
        <v>243</v>
      </c>
      <c r="C22" s="85">
        <v>243</v>
      </c>
      <c r="D22" s="35" t="s">
        <v>40</v>
      </c>
      <c r="E22" s="49">
        <v>234.3</v>
      </c>
      <c r="F22" s="59">
        <v>7093</v>
      </c>
      <c r="G22" s="76">
        <v>1661890</v>
      </c>
      <c r="H22" s="59">
        <v>21256</v>
      </c>
      <c r="I22" s="76">
        <f t="shared" si="3"/>
        <v>1683146</v>
      </c>
      <c r="J22" s="62">
        <v>216.9</v>
      </c>
      <c r="K22" s="22">
        <f t="shared" si="0"/>
        <v>7234</v>
      </c>
      <c r="L22" s="22">
        <f t="shared" si="4"/>
        <v>7234</v>
      </c>
      <c r="M22" s="83">
        <f t="shared" si="5"/>
        <v>1569054.6</v>
      </c>
      <c r="N22" s="22">
        <f t="shared" si="1"/>
        <v>109454.29999999981</v>
      </c>
      <c r="O22" s="83">
        <f t="shared" si="6"/>
        <v>1678508.9</v>
      </c>
      <c r="P22" s="23">
        <f t="shared" si="2"/>
        <v>-4637.1000000000931</v>
      </c>
      <c r="Q22" s="65">
        <f t="shared" si="7"/>
        <v>-2.7550194694934919E-3</v>
      </c>
      <c r="R22" s="68">
        <f t="shared" si="8"/>
        <v>-17.400000000000006</v>
      </c>
      <c r="S22" s="56">
        <f t="shared" si="9"/>
        <v>-7.4263764404609495E-2</v>
      </c>
      <c r="U22" s="1">
        <f t="shared" si="10"/>
        <v>7234</v>
      </c>
    </row>
    <row r="23" spans="1:21" ht="14.4" x14ac:dyDescent="0.55000000000000004">
      <c r="A23" s="1">
        <f t="shared" si="11"/>
        <v>16</v>
      </c>
      <c r="B23" s="85">
        <v>261</v>
      </c>
      <c r="C23" s="85">
        <v>261</v>
      </c>
      <c r="D23" s="34" t="s">
        <v>41</v>
      </c>
      <c r="E23" s="48">
        <v>12255.8</v>
      </c>
      <c r="F23" s="58">
        <v>7048</v>
      </c>
      <c r="G23" s="75">
        <v>86378878</v>
      </c>
      <c r="H23" s="58">
        <v>0</v>
      </c>
      <c r="I23" s="75">
        <f t="shared" si="3"/>
        <v>86378878</v>
      </c>
      <c r="J23" s="61">
        <v>12147.4</v>
      </c>
      <c r="K23" s="20">
        <f t="shared" si="0"/>
        <v>7189</v>
      </c>
      <c r="L23" s="20">
        <f t="shared" si="4"/>
        <v>7189</v>
      </c>
      <c r="M23" s="82">
        <f t="shared" si="5"/>
        <v>87327658.599999994</v>
      </c>
      <c r="N23" s="20">
        <f t="shared" si="1"/>
        <v>0</v>
      </c>
      <c r="O23" s="82">
        <f t="shared" si="6"/>
        <v>87327658.599999994</v>
      </c>
      <c r="P23" s="21">
        <f t="shared" si="2"/>
        <v>948780.59999999404</v>
      </c>
      <c r="Q23" s="64">
        <f t="shared" si="7"/>
        <v>1.098394216234198E-2</v>
      </c>
      <c r="R23" s="67">
        <f t="shared" si="8"/>
        <v>-108.39999999999964</v>
      </c>
      <c r="S23" s="55">
        <f t="shared" si="9"/>
        <v>-8.844791853652936E-3</v>
      </c>
      <c r="U23" s="1">
        <f t="shared" si="10"/>
        <v>7189</v>
      </c>
    </row>
    <row r="24" spans="1:21" ht="14.4" x14ac:dyDescent="0.55000000000000004">
      <c r="A24" s="1">
        <f t="shared" si="11"/>
        <v>17</v>
      </c>
      <c r="B24" s="85">
        <v>279</v>
      </c>
      <c r="C24" s="85">
        <v>279</v>
      </c>
      <c r="D24" s="34" t="s">
        <v>42</v>
      </c>
      <c r="E24" s="48">
        <v>788</v>
      </c>
      <c r="F24" s="58">
        <v>7048</v>
      </c>
      <c r="G24" s="75">
        <v>5553824</v>
      </c>
      <c r="H24" s="58">
        <v>28147</v>
      </c>
      <c r="I24" s="75">
        <f t="shared" si="3"/>
        <v>5581971</v>
      </c>
      <c r="J24" s="61">
        <v>795.2</v>
      </c>
      <c r="K24" s="20">
        <f t="shared" si="0"/>
        <v>7189</v>
      </c>
      <c r="L24" s="20">
        <f t="shared" si="4"/>
        <v>7189</v>
      </c>
      <c r="M24" s="82">
        <f t="shared" si="5"/>
        <v>5716692.8000000007</v>
      </c>
      <c r="N24" s="20">
        <f t="shared" si="1"/>
        <v>0</v>
      </c>
      <c r="O24" s="82">
        <f t="shared" si="6"/>
        <v>5716692.8000000007</v>
      </c>
      <c r="P24" s="21">
        <f t="shared" si="2"/>
        <v>134721.80000000075</v>
      </c>
      <c r="Q24" s="64">
        <f t="shared" si="7"/>
        <v>2.4135166592589023E-2</v>
      </c>
      <c r="R24" s="67">
        <f t="shared" si="8"/>
        <v>7.2000000000000455</v>
      </c>
      <c r="S24" s="55">
        <f t="shared" si="9"/>
        <v>9.1370558375635097E-3</v>
      </c>
      <c r="U24" s="1">
        <f t="shared" si="10"/>
        <v>7189</v>
      </c>
    </row>
    <row r="25" spans="1:21" ht="14.4" x14ac:dyDescent="0.55000000000000004">
      <c r="A25" s="1">
        <f t="shared" si="11"/>
        <v>18</v>
      </c>
      <c r="B25" s="85">
        <v>355</v>
      </c>
      <c r="C25" s="85">
        <v>355</v>
      </c>
      <c r="D25" s="34" t="s">
        <v>43</v>
      </c>
      <c r="E25" s="48">
        <v>274</v>
      </c>
      <c r="F25" s="58">
        <v>7048</v>
      </c>
      <c r="G25" s="75">
        <v>1931152</v>
      </c>
      <c r="H25" s="58">
        <v>614</v>
      </c>
      <c r="I25" s="75">
        <f t="shared" si="3"/>
        <v>1931766</v>
      </c>
      <c r="J25" s="61">
        <v>278</v>
      </c>
      <c r="K25" s="20">
        <f t="shared" si="0"/>
        <v>7189</v>
      </c>
      <c r="L25" s="20">
        <f t="shared" si="4"/>
        <v>7189</v>
      </c>
      <c r="M25" s="82">
        <f t="shared" si="5"/>
        <v>1998542</v>
      </c>
      <c r="N25" s="20">
        <f t="shared" si="1"/>
        <v>0</v>
      </c>
      <c r="O25" s="82">
        <f t="shared" si="6"/>
        <v>1998542</v>
      </c>
      <c r="P25" s="21">
        <f t="shared" si="2"/>
        <v>66776</v>
      </c>
      <c r="Q25" s="64">
        <f t="shared" si="7"/>
        <v>3.4567333724685081E-2</v>
      </c>
      <c r="R25" s="67">
        <f t="shared" si="8"/>
        <v>4</v>
      </c>
      <c r="S25" s="55">
        <f t="shared" si="9"/>
        <v>1.4598540145985401E-2</v>
      </c>
      <c r="U25" s="1">
        <f t="shared" si="10"/>
        <v>7189</v>
      </c>
    </row>
    <row r="26" spans="1:21" ht="14.4" x14ac:dyDescent="0.55000000000000004">
      <c r="A26" s="1">
        <f t="shared" si="11"/>
        <v>19</v>
      </c>
      <c r="B26" s="85">
        <v>387</v>
      </c>
      <c r="C26" s="85">
        <v>387</v>
      </c>
      <c r="D26" s="34" t="s">
        <v>44</v>
      </c>
      <c r="E26" s="48">
        <v>1334.3</v>
      </c>
      <c r="F26" s="58">
        <v>7048</v>
      </c>
      <c r="G26" s="75">
        <v>9404146</v>
      </c>
      <c r="H26" s="58">
        <v>0</v>
      </c>
      <c r="I26" s="75">
        <f t="shared" si="3"/>
        <v>9404146</v>
      </c>
      <c r="J26" s="61">
        <v>1333.3</v>
      </c>
      <c r="K26" s="20">
        <f t="shared" si="0"/>
        <v>7189</v>
      </c>
      <c r="L26" s="20">
        <f t="shared" si="4"/>
        <v>7189</v>
      </c>
      <c r="M26" s="82">
        <f t="shared" si="5"/>
        <v>9585093.6999999993</v>
      </c>
      <c r="N26" s="20">
        <f t="shared" si="1"/>
        <v>0</v>
      </c>
      <c r="O26" s="82">
        <f t="shared" si="6"/>
        <v>9585093.6999999993</v>
      </c>
      <c r="P26" s="21">
        <f t="shared" si="2"/>
        <v>180947.69999999925</v>
      </c>
      <c r="Q26" s="64">
        <f t="shared" si="7"/>
        <v>1.9241268691489823E-2</v>
      </c>
      <c r="R26" s="67">
        <f t="shared" si="8"/>
        <v>-1</v>
      </c>
      <c r="S26" s="55">
        <f t="shared" si="9"/>
        <v>-7.4945664393314846E-4</v>
      </c>
      <c r="U26" s="1">
        <f t="shared" si="10"/>
        <v>7189</v>
      </c>
    </row>
    <row r="27" spans="1:21" ht="14.4" x14ac:dyDescent="0.55000000000000004">
      <c r="A27" s="1">
        <f t="shared" si="11"/>
        <v>20</v>
      </c>
      <c r="B27" s="85">
        <v>414</v>
      </c>
      <c r="C27" s="85">
        <v>414</v>
      </c>
      <c r="D27" s="35" t="s">
        <v>45</v>
      </c>
      <c r="E27" s="49">
        <v>514.1</v>
      </c>
      <c r="F27" s="59">
        <v>7107</v>
      </c>
      <c r="G27" s="76">
        <v>3653709</v>
      </c>
      <c r="H27" s="59">
        <v>0</v>
      </c>
      <c r="I27" s="76">
        <f t="shared" si="3"/>
        <v>3653709</v>
      </c>
      <c r="J27" s="62">
        <v>502.1</v>
      </c>
      <c r="K27" s="22">
        <f t="shared" si="0"/>
        <v>7248</v>
      </c>
      <c r="L27" s="22">
        <f t="shared" si="4"/>
        <v>7248</v>
      </c>
      <c r="M27" s="83">
        <f t="shared" si="5"/>
        <v>3639220.8000000003</v>
      </c>
      <c r="N27" s="22">
        <f t="shared" si="1"/>
        <v>51025.289999999572</v>
      </c>
      <c r="O27" s="83">
        <f t="shared" si="6"/>
        <v>3690246.09</v>
      </c>
      <c r="P27" s="23">
        <f t="shared" si="2"/>
        <v>36537.089999999851</v>
      </c>
      <c r="Q27" s="65">
        <f t="shared" si="7"/>
        <v>9.9999999999999586E-3</v>
      </c>
      <c r="R27" s="68">
        <f t="shared" si="8"/>
        <v>-12</v>
      </c>
      <c r="S27" s="56">
        <f t="shared" si="9"/>
        <v>-2.3341762303053879E-2</v>
      </c>
      <c r="U27" s="1">
        <f t="shared" si="10"/>
        <v>7248</v>
      </c>
    </row>
    <row r="28" spans="1:21" ht="14.4" x14ac:dyDescent="0.55000000000000004">
      <c r="A28" s="1">
        <f t="shared" si="11"/>
        <v>21</v>
      </c>
      <c r="B28" s="85">
        <v>472</v>
      </c>
      <c r="C28" s="85">
        <v>472</v>
      </c>
      <c r="D28" s="34" t="s">
        <v>46</v>
      </c>
      <c r="E28" s="48">
        <v>1639.3</v>
      </c>
      <c r="F28" s="58">
        <v>7048</v>
      </c>
      <c r="G28" s="75">
        <v>11553786</v>
      </c>
      <c r="H28" s="58">
        <v>0</v>
      </c>
      <c r="I28" s="75">
        <f t="shared" si="3"/>
        <v>11553786</v>
      </c>
      <c r="J28" s="61">
        <v>1644.9</v>
      </c>
      <c r="K28" s="20">
        <f t="shared" si="0"/>
        <v>7189</v>
      </c>
      <c r="L28" s="20">
        <f t="shared" si="4"/>
        <v>7189</v>
      </c>
      <c r="M28" s="82">
        <f t="shared" si="5"/>
        <v>11825186.100000001</v>
      </c>
      <c r="N28" s="20">
        <f t="shared" si="1"/>
        <v>0</v>
      </c>
      <c r="O28" s="82">
        <f t="shared" si="6"/>
        <v>11825186.100000001</v>
      </c>
      <c r="P28" s="21">
        <f t="shared" si="2"/>
        <v>271400.10000000149</v>
      </c>
      <c r="Q28" s="64">
        <f t="shared" si="7"/>
        <v>2.3490144269592797E-2</v>
      </c>
      <c r="R28" s="67">
        <f t="shared" si="8"/>
        <v>5.6000000000001364</v>
      </c>
      <c r="S28" s="55">
        <f t="shared" si="9"/>
        <v>3.4160922344904144E-3</v>
      </c>
      <c r="U28" s="1">
        <f t="shared" si="10"/>
        <v>7189</v>
      </c>
    </row>
    <row r="29" spans="1:21" ht="14.4" x14ac:dyDescent="0.55000000000000004">
      <c r="A29" s="1">
        <f t="shared" si="11"/>
        <v>22</v>
      </c>
      <c r="B29" s="85">
        <v>513</v>
      </c>
      <c r="C29" s="85">
        <v>513</v>
      </c>
      <c r="D29" s="34" t="s">
        <v>47</v>
      </c>
      <c r="E29" s="48">
        <v>323.10000000000002</v>
      </c>
      <c r="F29" s="58">
        <v>7048</v>
      </c>
      <c r="G29" s="75">
        <v>2277209</v>
      </c>
      <c r="H29" s="58">
        <v>0</v>
      </c>
      <c r="I29" s="75">
        <f t="shared" si="3"/>
        <v>2277209</v>
      </c>
      <c r="J29" s="61">
        <v>341.3</v>
      </c>
      <c r="K29" s="20">
        <f t="shared" si="0"/>
        <v>7189</v>
      </c>
      <c r="L29" s="20">
        <f t="shared" si="4"/>
        <v>7189</v>
      </c>
      <c r="M29" s="82">
        <f t="shared" si="5"/>
        <v>2453605.7000000002</v>
      </c>
      <c r="N29" s="20">
        <f t="shared" si="1"/>
        <v>0</v>
      </c>
      <c r="O29" s="82">
        <f t="shared" si="6"/>
        <v>2453605.7000000002</v>
      </c>
      <c r="P29" s="21">
        <f t="shared" si="2"/>
        <v>176396.70000000019</v>
      </c>
      <c r="Q29" s="64">
        <f t="shared" si="7"/>
        <v>7.7461796435900343E-2</v>
      </c>
      <c r="R29" s="67">
        <f t="shared" si="8"/>
        <v>18.199999999999989</v>
      </c>
      <c r="S29" s="55">
        <f t="shared" si="9"/>
        <v>5.6329309811203924E-2</v>
      </c>
      <c r="U29" s="1">
        <f t="shared" si="10"/>
        <v>7189</v>
      </c>
    </row>
    <row r="30" spans="1:21" ht="14.4" x14ac:dyDescent="0.55000000000000004">
      <c r="A30" s="1">
        <f t="shared" si="11"/>
        <v>23</v>
      </c>
      <c r="B30" s="85">
        <v>540</v>
      </c>
      <c r="C30" s="85">
        <v>540</v>
      </c>
      <c r="D30" s="34" t="s">
        <v>345</v>
      </c>
      <c r="E30" s="48">
        <v>504.1</v>
      </c>
      <c r="F30" s="58">
        <v>7109</v>
      </c>
      <c r="G30" s="75">
        <v>3583647</v>
      </c>
      <c r="H30" s="58">
        <v>68422</v>
      </c>
      <c r="I30" s="75">
        <f t="shared" si="3"/>
        <v>3652069</v>
      </c>
      <c r="J30" s="61">
        <v>492.1</v>
      </c>
      <c r="K30" s="20">
        <f t="shared" si="0"/>
        <v>7250</v>
      </c>
      <c r="L30" s="20">
        <f t="shared" si="4"/>
        <v>7250</v>
      </c>
      <c r="M30" s="82">
        <f t="shared" si="5"/>
        <v>3567725</v>
      </c>
      <c r="N30" s="20">
        <f t="shared" si="1"/>
        <v>51758.470000000205</v>
      </c>
      <c r="O30" s="82">
        <f t="shared" si="6"/>
        <v>3619483.47</v>
      </c>
      <c r="P30" s="21">
        <f t="shared" si="2"/>
        <v>-32585.529999999795</v>
      </c>
      <c r="Q30" s="64">
        <f t="shared" si="7"/>
        <v>-8.9224847613776723E-3</v>
      </c>
      <c r="R30" s="67">
        <f t="shared" si="8"/>
        <v>-12</v>
      </c>
      <c r="S30" s="55">
        <f t="shared" si="9"/>
        <v>-2.3804800634794683E-2</v>
      </c>
      <c r="U30" s="1">
        <f t="shared" si="10"/>
        <v>7250</v>
      </c>
    </row>
    <row r="31" spans="1:21" ht="14.4" x14ac:dyDescent="0.55000000000000004">
      <c r="A31" s="1">
        <f t="shared" si="11"/>
        <v>24</v>
      </c>
      <c r="B31" s="85">
        <v>549</v>
      </c>
      <c r="C31" s="85">
        <v>549</v>
      </c>
      <c r="D31" s="34" t="s">
        <v>48</v>
      </c>
      <c r="E31" s="48">
        <v>499</v>
      </c>
      <c r="F31" s="58">
        <v>7048</v>
      </c>
      <c r="G31" s="75">
        <v>3516952</v>
      </c>
      <c r="H31" s="58">
        <v>0</v>
      </c>
      <c r="I31" s="75">
        <f t="shared" si="3"/>
        <v>3516952</v>
      </c>
      <c r="J31" s="61">
        <v>489.5</v>
      </c>
      <c r="K31" s="20">
        <f t="shared" si="0"/>
        <v>7189</v>
      </c>
      <c r="L31" s="20">
        <f t="shared" si="4"/>
        <v>7189</v>
      </c>
      <c r="M31" s="82">
        <f t="shared" si="5"/>
        <v>3519015.5</v>
      </c>
      <c r="N31" s="20">
        <f t="shared" si="1"/>
        <v>33106.020000000019</v>
      </c>
      <c r="O31" s="82">
        <f t="shared" si="6"/>
        <v>3552121.52</v>
      </c>
      <c r="P31" s="21">
        <f t="shared" si="2"/>
        <v>35169.520000000019</v>
      </c>
      <c r="Q31" s="64">
        <f t="shared" si="7"/>
        <v>1.0000000000000005E-2</v>
      </c>
      <c r="R31" s="67">
        <f t="shared" si="8"/>
        <v>-9.5</v>
      </c>
      <c r="S31" s="55">
        <f t="shared" si="9"/>
        <v>-1.9038076152304611E-2</v>
      </c>
      <c r="U31" s="1">
        <f t="shared" si="10"/>
        <v>7189</v>
      </c>
    </row>
    <row r="32" spans="1:21" ht="14.4" x14ac:dyDescent="0.55000000000000004">
      <c r="A32" s="1">
        <f t="shared" si="11"/>
        <v>25</v>
      </c>
      <c r="B32" s="85">
        <v>576</v>
      </c>
      <c r="C32" s="85">
        <v>576</v>
      </c>
      <c r="D32" s="35" t="s">
        <v>49</v>
      </c>
      <c r="E32" s="49">
        <v>484.3</v>
      </c>
      <c r="F32" s="59">
        <v>7048</v>
      </c>
      <c r="G32" s="76">
        <v>3413346</v>
      </c>
      <c r="H32" s="59">
        <v>0</v>
      </c>
      <c r="I32" s="76">
        <f t="shared" si="3"/>
        <v>3413346</v>
      </c>
      <c r="J32" s="62">
        <v>468.1</v>
      </c>
      <c r="K32" s="22">
        <f t="shared" si="0"/>
        <v>7189</v>
      </c>
      <c r="L32" s="22">
        <f t="shared" si="4"/>
        <v>7189</v>
      </c>
      <c r="M32" s="83">
        <f t="shared" si="5"/>
        <v>3365170.9000000004</v>
      </c>
      <c r="N32" s="22">
        <f t="shared" si="1"/>
        <v>82308.55999999959</v>
      </c>
      <c r="O32" s="83">
        <f t="shared" si="6"/>
        <v>3447479.46</v>
      </c>
      <c r="P32" s="23">
        <f t="shared" si="2"/>
        <v>34133.459999999963</v>
      </c>
      <c r="Q32" s="65">
        <f t="shared" si="7"/>
        <v>9.9999999999999898E-3</v>
      </c>
      <c r="R32" s="68">
        <f t="shared" si="8"/>
        <v>-16.199999999999989</v>
      </c>
      <c r="S32" s="56">
        <f t="shared" si="9"/>
        <v>-3.3450340697914492E-2</v>
      </c>
      <c r="U32" s="1">
        <f t="shared" si="10"/>
        <v>7189</v>
      </c>
    </row>
    <row r="33" spans="1:21" ht="14.4" x14ac:dyDescent="0.55000000000000004">
      <c r="A33" s="1">
        <f t="shared" si="11"/>
        <v>26</v>
      </c>
      <c r="B33" s="85">
        <v>585</v>
      </c>
      <c r="C33" s="85">
        <v>585</v>
      </c>
      <c r="D33" s="34" t="s">
        <v>50</v>
      </c>
      <c r="E33" s="48">
        <v>600.1</v>
      </c>
      <c r="F33" s="58">
        <v>7085</v>
      </c>
      <c r="G33" s="75">
        <v>4251709</v>
      </c>
      <c r="H33" s="58">
        <v>0</v>
      </c>
      <c r="I33" s="75">
        <f t="shared" si="3"/>
        <v>4251709</v>
      </c>
      <c r="J33" s="61">
        <v>590.70000000000005</v>
      </c>
      <c r="K33" s="20">
        <f t="shared" si="0"/>
        <v>7226</v>
      </c>
      <c r="L33" s="20">
        <f t="shared" si="4"/>
        <v>7226</v>
      </c>
      <c r="M33" s="82">
        <f t="shared" si="5"/>
        <v>4268398.2</v>
      </c>
      <c r="N33" s="20">
        <f t="shared" si="1"/>
        <v>25827.889999999665</v>
      </c>
      <c r="O33" s="82">
        <f t="shared" si="6"/>
        <v>4294226.09</v>
      </c>
      <c r="P33" s="21">
        <f t="shared" si="2"/>
        <v>42517.089999999851</v>
      </c>
      <c r="Q33" s="64">
        <f t="shared" si="7"/>
        <v>9.9999999999999655E-3</v>
      </c>
      <c r="R33" s="67">
        <f t="shared" si="8"/>
        <v>-9.3999999999999773</v>
      </c>
      <c r="S33" s="55">
        <f t="shared" si="9"/>
        <v>-1.5664055990668183E-2</v>
      </c>
      <c r="U33" s="1">
        <f t="shared" si="10"/>
        <v>7226</v>
      </c>
    </row>
    <row r="34" spans="1:21" ht="14.4" x14ac:dyDescent="0.55000000000000004">
      <c r="A34" s="1">
        <f t="shared" si="11"/>
        <v>27</v>
      </c>
      <c r="B34" s="85">
        <v>594</v>
      </c>
      <c r="C34" s="85">
        <v>594</v>
      </c>
      <c r="D34" s="34" t="s">
        <v>51</v>
      </c>
      <c r="E34" s="48">
        <v>774.9</v>
      </c>
      <c r="F34" s="58">
        <v>7048</v>
      </c>
      <c r="G34" s="75">
        <v>5461495</v>
      </c>
      <c r="H34" s="58">
        <v>38480</v>
      </c>
      <c r="I34" s="75">
        <f t="shared" si="3"/>
        <v>5499975</v>
      </c>
      <c r="J34" s="61">
        <v>766</v>
      </c>
      <c r="K34" s="20">
        <f t="shared" si="0"/>
        <v>7189</v>
      </c>
      <c r="L34" s="20">
        <f t="shared" si="4"/>
        <v>7189</v>
      </c>
      <c r="M34" s="82">
        <f t="shared" si="5"/>
        <v>5506774</v>
      </c>
      <c r="N34" s="20">
        <f t="shared" si="1"/>
        <v>9335.9500000001863</v>
      </c>
      <c r="O34" s="82">
        <f t="shared" si="6"/>
        <v>5516109.9500000002</v>
      </c>
      <c r="P34" s="21">
        <f t="shared" si="2"/>
        <v>16134.950000000186</v>
      </c>
      <c r="Q34" s="64">
        <f t="shared" si="7"/>
        <v>2.9336406074573405E-3</v>
      </c>
      <c r="R34" s="67">
        <f t="shared" si="8"/>
        <v>-8.8999999999999773</v>
      </c>
      <c r="S34" s="55">
        <f t="shared" si="9"/>
        <v>-1.1485352948767553E-2</v>
      </c>
      <c r="U34" s="1">
        <f t="shared" si="10"/>
        <v>7189</v>
      </c>
    </row>
    <row r="35" spans="1:21" ht="14.4" x14ac:dyDescent="0.55000000000000004">
      <c r="A35" s="1">
        <f t="shared" si="11"/>
        <v>28</v>
      </c>
      <c r="B35" s="85">
        <v>603</v>
      </c>
      <c r="C35" s="85">
        <v>603</v>
      </c>
      <c r="D35" s="34" t="s">
        <v>52</v>
      </c>
      <c r="E35" s="48">
        <v>194.4</v>
      </c>
      <c r="F35" s="58">
        <v>7159</v>
      </c>
      <c r="G35" s="75">
        <v>1391710</v>
      </c>
      <c r="H35" s="58">
        <v>74110</v>
      </c>
      <c r="I35" s="75">
        <f t="shared" si="3"/>
        <v>1465820</v>
      </c>
      <c r="J35" s="61">
        <v>202.1</v>
      </c>
      <c r="K35" s="20">
        <f t="shared" si="0"/>
        <v>7300</v>
      </c>
      <c r="L35" s="20">
        <f t="shared" si="4"/>
        <v>7300</v>
      </c>
      <c r="M35" s="82">
        <f t="shared" si="5"/>
        <v>1475330</v>
      </c>
      <c r="N35" s="20">
        <f t="shared" si="1"/>
        <v>0</v>
      </c>
      <c r="O35" s="82">
        <f t="shared" si="6"/>
        <v>1475330</v>
      </c>
      <c r="P35" s="21">
        <f t="shared" si="2"/>
        <v>9510</v>
      </c>
      <c r="Q35" s="64">
        <f t="shared" si="7"/>
        <v>6.487836159965071E-3</v>
      </c>
      <c r="R35" s="67">
        <f t="shared" si="8"/>
        <v>7.6999999999999886</v>
      </c>
      <c r="S35" s="55">
        <f t="shared" si="9"/>
        <v>3.9609053497942324E-2</v>
      </c>
      <c r="U35" s="1">
        <f t="shared" si="10"/>
        <v>7300</v>
      </c>
    </row>
    <row r="36" spans="1:21" ht="14.4" x14ac:dyDescent="0.55000000000000004">
      <c r="A36" s="1">
        <f t="shared" si="11"/>
        <v>29</v>
      </c>
      <c r="B36" s="85">
        <v>609</v>
      </c>
      <c r="C36" s="85">
        <v>609</v>
      </c>
      <c r="D36" s="34" t="s">
        <v>53</v>
      </c>
      <c r="E36" s="48">
        <v>1522.3</v>
      </c>
      <c r="F36" s="58">
        <v>7093</v>
      </c>
      <c r="G36" s="75">
        <v>10797674</v>
      </c>
      <c r="H36" s="58">
        <v>0</v>
      </c>
      <c r="I36" s="75">
        <f t="shared" si="3"/>
        <v>10797674</v>
      </c>
      <c r="J36" s="61">
        <v>1500.9</v>
      </c>
      <c r="K36" s="20">
        <f t="shared" si="0"/>
        <v>7234</v>
      </c>
      <c r="L36" s="20">
        <f t="shared" si="4"/>
        <v>7234</v>
      </c>
      <c r="M36" s="82">
        <f t="shared" si="5"/>
        <v>10857510.600000001</v>
      </c>
      <c r="N36" s="20">
        <f t="shared" si="1"/>
        <v>48140.139999998733</v>
      </c>
      <c r="O36" s="82">
        <f t="shared" si="6"/>
        <v>10905650.74</v>
      </c>
      <c r="P36" s="21">
        <f t="shared" si="2"/>
        <v>107976.74000000022</v>
      </c>
      <c r="Q36" s="64">
        <f t="shared" si="7"/>
        <v>1.0000000000000021E-2</v>
      </c>
      <c r="R36" s="67">
        <f t="shared" si="8"/>
        <v>-21.399999999999864</v>
      </c>
      <c r="S36" s="55">
        <f t="shared" si="9"/>
        <v>-1.405767588517366E-2</v>
      </c>
      <c r="U36" s="1">
        <f t="shared" si="10"/>
        <v>7234</v>
      </c>
    </row>
    <row r="37" spans="1:21" ht="14.4" x14ac:dyDescent="0.55000000000000004">
      <c r="A37" s="1">
        <f t="shared" si="11"/>
        <v>30</v>
      </c>
      <c r="B37" s="85">
        <v>621</v>
      </c>
      <c r="C37" s="85">
        <v>621</v>
      </c>
      <c r="D37" s="35" t="s">
        <v>54</v>
      </c>
      <c r="E37" s="49">
        <v>4171</v>
      </c>
      <c r="F37" s="59">
        <v>7102</v>
      </c>
      <c r="G37" s="76">
        <v>29622442</v>
      </c>
      <c r="H37" s="59">
        <v>0</v>
      </c>
      <c r="I37" s="76">
        <f t="shared" si="3"/>
        <v>29622442</v>
      </c>
      <c r="J37" s="62">
        <v>4071.1</v>
      </c>
      <c r="K37" s="22">
        <f t="shared" si="0"/>
        <v>7243</v>
      </c>
      <c r="L37" s="22">
        <f t="shared" si="4"/>
        <v>7243</v>
      </c>
      <c r="M37" s="83">
        <f t="shared" si="5"/>
        <v>29486977.300000001</v>
      </c>
      <c r="N37" s="22">
        <f t="shared" si="1"/>
        <v>431689.12000000104</v>
      </c>
      <c r="O37" s="83">
        <f t="shared" si="6"/>
        <v>29918666.420000002</v>
      </c>
      <c r="P37" s="23">
        <f t="shared" si="2"/>
        <v>296224.42000000179</v>
      </c>
      <c r="Q37" s="65">
        <f t="shared" si="7"/>
        <v>1.0000000000000061E-2</v>
      </c>
      <c r="R37" s="68">
        <f t="shared" si="8"/>
        <v>-99.900000000000091</v>
      </c>
      <c r="S37" s="56">
        <f t="shared" si="9"/>
        <v>-2.3951090865499902E-2</v>
      </c>
      <c r="U37" s="1">
        <f t="shared" si="10"/>
        <v>7243</v>
      </c>
    </row>
    <row r="38" spans="1:21" ht="14.4" x14ac:dyDescent="0.55000000000000004">
      <c r="A38" s="1">
        <f t="shared" si="11"/>
        <v>31</v>
      </c>
      <c r="B38" s="85">
        <v>720</v>
      </c>
      <c r="C38" s="85">
        <v>720</v>
      </c>
      <c r="D38" s="34" t="s">
        <v>55</v>
      </c>
      <c r="E38" s="48">
        <v>2268.6999999999998</v>
      </c>
      <c r="F38" s="58">
        <v>7048</v>
      </c>
      <c r="G38" s="75">
        <v>15989798</v>
      </c>
      <c r="H38" s="58">
        <v>0</v>
      </c>
      <c r="I38" s="75">
        <f t="shared" si="3"/>
        <v>15989798</v>
      </c>
      <c r="J38" s="61">
        <v>2311.3000000000002</v>
      </c>
      <c r="K38" s="20">
        <f t="shared" si="0"/>
        <v>7189</v>
      </c>
      <c r="L38" s="20">
        <f t="shared" si="4"/>
        <v>7189</v>
      </c>
      <c r="M38" s="82">
        <f t="shared" si="5"/>
        <v>16615935.700000001</v>
      </c>
      <c r="N38" s="20">
        <f t="shared" si="1"/>
        <v>0</v>
      </c>
      <c r="O38" s="82">
        <f t="shared" si="6"/>
        <v>16615935.700000001</v>
      </c>
      <c r="P38" s="21">
        <f t="shared" si="2"/>
        <v>626137.70000000112</v>
      </c>
      <c r="Q38" s="64">
        <f t="shared" si="7"/>
        <v>3.9158574736216249E-2</v>
      </c>
      <c r="R38" s="67">
        <f t="shared" si="8"/>
        <v>42.600000000000364</v>
      </c>
      <c r="S38" s="55">
        <f t="shared" si="9"/>
        <v>1.8777273328337975E-2</v>
      </c>
      <c r="U38" s="1">
        <f t="shared" si="10"/>
        <v>7189</v>
      </c>
    </row>
    <row r="39" spans="1:21" ht="14.4" x14ac:dyDescent="0.55000000000000004">
      <c r="A39" s="1">
        <f t="shared" si="11"/>
        <v>32</v>
      </c>
      <c r="B39" s="85">
        <v>729</v>
      </c>
      <c r="C39" s="85">
        <v>729</v>
      </c>
      <c r="D39" s="34" t="s">
        <v>56</v>
      </c>
      <c r="E39" s="48">
        <v>2094.8000000000002</v>
      </c>
      <c r="F39" s="58">
        <v>7048</v>
      </c>
      <c r="G39" s="75">
        <v>14764150</v>
      </c>
      <c r="H39" s="58">
        <v>0</v>
      </c>
      <c r="I39" s="75">
        <f t="shared" si="3"/>
        <v>14764150</v>
      </c>
      <c r="J39" s="61">
        <v>2021</v>
      </c>
      <c r="K39" s="20">
        <f t="shared" si="0"/>
        <v>7189</v>
      </c>
      <c r="L39" s="20">
        <f t="shared" si="4"/>
        <v>7189</v>
      </c>
      <c r="M39" s="82">
        <f t="shared" si="5"/>
        <v>14528969</v>
      </c>
      <c r="N39" s="20">
        <f t="shared" si="1"/>
        <v>382822.5</v>
      </c>
      <c r="O39" s="82">
        <f t="shared" si="6"/>
        <v>14911791.5</v>
      </c>
      <c r="P39" s="21">
        <f t="shared" si="2"/>
        <v>147641.5</v>
      </c>
      <c r="Q39" s="64">
        <f t="shared" si="7"/>
        <v>0.01</v>
      </c>
      <c r="R39" s="67">
        <f t="shared" si="8"/>
        <v>-73.800000000000182</v>
      </c>
      <c r="S39" s="55">
        <f t="shared" si="9"/>
        <v>-3.5230093565018224E-2</v>
      </c>
      <c r="U39" s="1">
        <f t="shared" si="10"/>
        <v>7189</v>
      </c>
    </row>
    <row r="40" spans="1:21" ht="14.4" x14ac:dyDescent="0.55000000000000004">
      <c r="A40" s="1">
        <f t="shared" si="11"/>
        <v>33</v>
      </c>
      <c r="B40" s="85">
        <v>747</v>
      </c>
      <c r="C40" s="85">
        <v>747</v>
      </c>
      <c r="D40" s="34" t="s">
        <v>57</v>
      </c>
      <c r="E40" s="48">
        <v>588.6</v>
      </c>
      <c r="F40" s="58">
        <v>7048</v>
      </c>
      <c r="G40" s="75">
        <v>4148453</v>
      </c>
      <c r="H40" s="58">
        <v>0</v>
      </c>
      <c r="I40" s="75">
        <f t="shared" si="3"/>
        <v>4148453</v>
      </c>
      <c r="J40" s="61">
        <v>594.29999999999995</v>
      </c>
      <c r="K40" s="20">
        <f t="shared" si="0"/>
        <v>7189</v>
      </c>
      <c r="L40" s="20">
        <f t="shared" si="4"/>
        <v>7189</v>
      </c>
      <c r="M40" s="82">
        <f t="shared" si="5"/>
        <v>4272422.6999999993</v>
      </c>
      <c r="N40" s="20">
        <f t="shared" ref="N40:N71" si="12">MAX((G40*1.01)-M40,0)</f>
        <v>0</v>
      </c>
      <c r="O40" s="82">
        <f t="shared" si="6"/>
        <v>4272422.6999999993</v>
      </c>
      <c r="P40" s="21">
        <f t="shared" ref="P40:P71" si="13">O40-I40</f>
        <v>123969.69999999925</v>
      </c>
      <c r="Q40" s="64">
        <f t="shared" ref="Q40:Q71" si="14">P40/I40</f>
        <v>2.9883356518682808E-2</v>
      </c>
      <c r="R40" s="67">
        <f t="shared" si="8"/>
        <v>5.6999999999999318</v>
      </c>
      <c r="S40" s="55">
        <f t="shared" si="9"/>
        <v>9.683995922527916E-3</v>
      </c>
      <c r="U40" s="1">
        <f t="shared" si="10"/>
        <v>7189</v>
      </c>
    </row>
    <row r="41" spans="1:21" ht="14.4" x14ac:dyDescent="0.55000000000000004">
      <c r="A41" s="1">
        <f t="shared" si="11"/>
        <v>34</v>
      </c>
      <c r="B41" s="85">
        <v>1917</v>
      </c>
      <c r="C41" s="85">
        <v>1917</v>
      </c>
      <c r="D41" s="34" t="s">
        <v>58</v>
      </c>
      <c r="E41" s="48">
        <v>401.3</v>
      </c>
      <c r="F41" s="58">
        <v>7048</v>
      </c>
      <c r="G41" s="75">
        <v>2828362</v>
      </c>
      <c r="H41" s="58">
        <v>0</v>
      </c>
      <c r="I41" s="75">
        <f t="shared" si="3"/>
        <v>2828362</v>
      </c>
      <c r="J41" s="61">
        <v>386.6</v>
      </c>
      <c r="K41" s="20">
        <f t="shared" si="0"/>
        <v>7189</v>
      </c>
      <c r="L41" s="20">
        <f t="shared" si="4"/>
        <v>7189</v>
      </c>
      <c r="M41" s="82">
        <f t="shared" si="5"/>
        <v>2779267.4000000004</v>
      </c>
      <c r="N41" s="20">
        <f t="shared" si="12"/>
        <v>77378.219999999739</v>
      </c>
      <c r="O41" s="82">
        <f t="shared" si="6"/>
        <v>2856645.62</v>
      </c>
      <c r="P41" s="21">
        <f t="shared" si="13"/>
        <v>28283.620000000112</v>
      </c>
      <c r="Q41" s="64">
        <f t="shared" si="14"/>
        <v>1.000000000000004E-2</v>
      </c>
      <c r="R41" s="67">
        <f t="shared" si="8"/>
        <v>-14.699999999999989</v>
      </c>
      <c r="S41" s="55">
        <f t="shared" si="9"/>
        <v>-3.6630949414403161E-2</v>
      </c>
      <c r="U41" s="1">
        <f t="shared" si="10"/>
        <v>7189</v>
      </c>
    </row>
    <row r="42" spans="1:21" ht="14.4" x14ac:dyDescent="0.55000000000000004">
      <c r="A42" s="1">
        <f t="shared" si="11"/>
        <v>35</v>
      </c>
      <c r="B42" s="85">
        <v>846</v>
      </c>
      <c r="C42" s="85">
        <v>846</v>
      </c>
      <c r="D42" s="35" t="s">
        <v>59</v>
      </c>
      <c r="E42" s="49">
        <v>540.79999999999995</v>
      </c>
      <c r="F42" s="59">
        <v>7048</v>
      </c>
      <c r="G42" s="76">
        <v>3811558</v>
      </c>
      <c r="H42" s="59">
        <v>24186</v>
      </c>
      <c r="I42" s="76">
        <f t="shared" si="3"/>
        <v>3835744</v>
      </c>
      <c r="J42" s="62">
        <v>536.70000000000005</v>
      </c>
      <c r="K42" s="22">
        <f t="shared" si="0"/>
        <v>7189</v>
      </c>
      <c r="L42" s="22">
        <f t="shared" si="4"/>
        <v>7189</v>
      </c>
      <c r="M42" s="83">
        <f t="shared" si="5"/>
        <v>3858336.3000000003</v>
      </c>
      <c r="N42" s="22">
        <f t="shared" si="12"/>
        <v>0</v>
      </c>
      <c r="O42" s="83">
        <f t="shared" si="6"/>
        <v>3858336.3000000003</v>
      </c>
      <c r="P42" s="23">
        <f t="shared" si="13"/>
        <v>22592.300000000279</v>
      </c>
      <c r="Q42" s="65">
        <f t="shared" si="14"/>
        <v>5.8899394745844042E-3</v>
      </c>
      <c r="R42" s="68">
        <f t="shared" si="8"/>
        <v>-4.0999999999999091</v>
      </c>
      <c r="S42" s="56">
        <f t="shared" si="9"/>
        <v>-7.5813609467453944E-3</v>
      </c>
      <c r="U42" s="1">
        <f t="shared" si="10"/>
        <v>7189</v>
      </c>
    </row>
    <row r="43" spans="1:21" ht="14.4" x14ac:dyDescent="0.55000000000000004">
      <c r="A43" s="1">
        <f t="shared" si="11"/>
        <v>36</v>
      </c>
      <c r="B43" s="85">
        <v>882</v>
      </c>
      <c r="C43" s="85">
        <v>882</v>
      </c>
      <c r="D43" s="34" t="s">
        <v>60</v>
      </c>
      <c r="E43" s="48">
        <v>4085.6</v>
      </c>
      <c r="F43" s="58">
        <v>7048</v>
      </c>
      <c r="G43" s="75">
        <v>28795309</v>
      </c>
      <c r="H43" s="58">
        <v>0</v>
      </c>
      <c r="I43" s="75">
        <f t="shared" si="3"/>
        <v>28795309</v>
      </c>
      <c r="J43" s="61">
        <v>3913.1</v>
      </c>
      <c r="K43" s="20">
        <f t="shared" si="0"/>
        <v>7189</v>
      </c>
      <c r="L43" s="20">
        <f t="shared" si="4"/>
        <v>7189</v>
      </c>
      <c r="M43" s="82">
        <f t="shared" si="5"/>
        <v>28131275.899999999</v>
      </c>
      <c r="N43" s="20">
        <f t="shared" si="12"/>
        <v>951986.19000000134</v>
      </c>
      <c r="O43" s="82">
        <f t="shared" si="6"/>
        <v>29083262.09</v>
      </c>
      <c r="P43" s="21">
        <f t="shared" si="13"/>
        <v>287953.08999999985</v>
      </c>
      <c r="Q43" s="64">
        <f t="shared" si="14"/>
        <v>9.999999999999995E-3</v>
      </c>
      <c r="R43" s="67">
        <f t="shared" si="8"/>
        <v>-172.5</v>
      </c>
      <c r="S43" s="55">
        <f t="shared" si="9"/>
        <v>-4.2221460740160567E-2</v>
      </c>
      <c r="U43" s="1">
        <f t="shared" si="10"/>
        <v>7189</v>
      </c>
    </row>
    <row r="44" spans="1:21" ht="14.4" x14ac:dyDescent="0.55000000000000004">
      <c r="A44" s="1">
        <f t="shared" si="11"/>
        <v>37</v>
      </c>
      <c r="B44" s="85">
        <v>916</v>
      </c>
      <c r="C44" s="85">
        <v>916</v>
      </c>
      <c r="D44" s="34" t="s">
        <v>18</v>
      </c>
      <c r="E44" s="48">
        <v>247.5</v>
      </c>
      <c r="F44" s="58">
        <v>7198</v>
      </c>
      <c r="G44" s="75">
        <v>1781505</v>
      </c>
      <c r="H44" s="58">
        <v>0</v>
      </c>
      <c r="I44" s="75">
        <f t="shared" si="3"/>
        <v>1781505</v>
      </c>
      <c r="J44" s="61">
        <v>248.8</v>
      </c>
      <c r="K44" s="20">
        <f t="shared" si="0"/>
        <v>7339</v>
      </c>
      <c r="L44" s="20">
        <f t="shared" si="4"/>
        <v>7339</v>
      </c>
      <c r="M44" s="82">
        <f t="shared" si="5"/>
        <v>1825943.2000000002</v>
      </c>
      <c r="N44" s="20">
        <f t="shared" si="12"/>
        <v>0</v>
      </c>
      <c r="O44" s="82">
        <f t="shared" si="6"/>
        <v>1825943.2000000002</v>
      </c>
      <c r="P44" s="21">
        <f t="shared" si="13"/>
        <v>44438.200000000186</v>
      </c>
      <c r="Q44" s="64">
        <f t="shared" si="14"/>
        <v>2.4944190445718752E-2</v>
      </c>
      <c r="R44" s="67">
        <f t="shared" si="8"/>
        <v>1.3000000000000114</v>
      </c>
      <c r="S44" s="55">
        <f t="shared" si="9"/>
        <v>5.2525252525252985E-3</v>
      </c>
      <c r="U44" s="1">
        <f t="shared" si="10"/>
        <v>7339</v>
      </c>
    </row>
    <row r="45" spans="1:21" ht="14.4" x14ac:dyDescent="0.55000000000000004">
      <c r="A45" s="1">
        <f t="shared" si="11"/>
        <v>38</v>
      </c>
      <c r="B45" s="85">
        <v>918</v>
      </c>
      <c r="C45" s="85">
        <v>918</v>
      </c>
      <c r="D45" s="34" t="s">
        <v>61</v>
      </c>
      <c r="E45" s="48">
        <v>409</v>
      </c>
      <c r="F45" s="58">
        <v>7087</v>
      </c>
      <c r="G45" s="75">
        <v>2898583</v>
      </c>
      <c r="H45" s="58">
        <v>74990</v>
      </c>
      <c r="I45" s="75">
        <f t="shared" si="3"/>
        <v>2973573</v>
      </c>
      <c r="J45" s="61">
        <v>392.2</v>
      </c>
      <c r="K45" s="20">
        <f t="shared" si="0"/>
        <v>7228</v>
      </c>
      <c r="L45" s="20">
        <f t="shared" si="4"/>
        <v>7228</v>
      </c>
      <c r="M45" s="82">
        <f t="shared" si="5"/>
        <v>2834821.6</v>
      </c>
      <c r="N45" s="20">
        <f t="shared" si="12"/>
        <v>92747.229999999981</v>
      </c>
      <c r="O45" s="82">
        <f t="shared" si="6"/>
        <v>2927568.83</v>
      </c>
      <c r="P45" s="21">
        <f t="shared" si="13"/>
        <v>-46004.169999999925</v>
      </c>
      <c r="Q45" s="64">
        <f t="shared" si="14"/>
        <v>-1.5471007437853358E-2</v>
      </c>
      <c r="R45" s="67">
        <f t="shared" si="8"/>
        <v>-16.800000000000011</v>
      </c>
      <c r="S45" s="55">
        <f t="shared" si="9"/>
        <v>-4.1075794621026923E-2</v>
      </c>
      <c r="U45" s="1">
        <f t="shared" si="10"/>
        <v>7228</v>
      </c>
    </row>
    <row r="46" spans="1:21" ht="14.4" x14ac:dyDescent="0.55000000000000004">
      <c r="A46" s="1">
        <f t="shared" si="11"/>
        <v>39</v>
      </c>
      <c r="B46" s="85">
        <v>914</v>
      </c>
      <c r="C46" s="85">
        <v>914</v>
      </c>
      <c r="D46" s="34" t="s">
        <v>19</v>
      </c>
      <c r="E46" s="48">
        <v>505.9</v>
      </c>
      <c r="F46" s="58">
        <v>7078</v>
      </c>
      <c r="G46" s="75">
        <v>3580760</v>
      </c>
      <c r="H46" s="58">
        <v>0</v>
      </c>
      <c r="I46" s="75">
        <f t="shared" si="3"/>
        <v>3580760</v>
      </c>
      <c r="J46" s="61">
        <v>494.2</v>
      </c>
      <c r="K46" s="20">
        <f t="shared" si="0"/>
        <v>7219</v>
      </c>
      <c r="L46" s="20">
        <f t="shared" si="4"/>
        <v>7219</v>
      </c>
      <c r="M46" s="82">
        <f t="shared" si="5"/>
        <v>3567629.8</v>
      </c>
      <c r="N46" s="20">
        <f t="shared" si="12"/>
        <v>48937.800000000279</v>
      </c>
      <c r="O46" s="82">
        <f t="shared" si="6"/>
        <v>3616567.6</v>
      </c>
      <c r="P46" s="21">
        <f t="shared" si="13"/>
        <v>35807.600000000093</v>
      </c>
      <c r="Q46" s="64">
        <f t="shared" si="14"/>
        <v>1.0000000000000026E-2</v>
      </c>
      <c r="R46" s="67">
        <f t="shared" si="8"/>
        <v>-11.699999999999989</v>
      </c>
      <c r="S46" s="55">
        <f t="shared" si="9"/>
        <v>-2.3127100217434256E-2</v>
      </c>
      <c r="U46" s="1">
        <f t="shared" si="10"/>
        <v>7219</v>
      </c>
    </row>
    <row r="47" spans="1:21" ht="14.4" x14ac:dyDescent="0.55000000000000004">
      <c r="A47" s="1">
        <f t="shared" si="11"/>
        <v>40</v>
      </c>
      <c r="B47" s="85">
        <v>936</v>
      </c>
      <c r="C47" s="85">
        <v>936</v>
      </c>
      <c r="D47" s="35" t="s">
        <v>62</v>
      </c>
      <c r="E47" s="49">
        <v>832</v>
      </c>
      <c r="F47" s="59">
        <v>7048</v>
      </c>
      <c r="G47" s="76">
        <v>5863936</v>
      </c>
      <c r="H47" s="59">
        <v>0</v>
      </c>
      <c r="I47" s="76">
        <f t="shared" si="3"/>
        <v>5863936</v>
      </c>
      <c r="J47" s="62">
        <v>812.1</v>
      </c>
      <c r="K47" s="22">
        <f t="shared" si="0"/>
        <v>7189</v>
      </c>
      <c r="L47" s="22">
        <f t="shared" si="4"/>
        <v>7189</v>
      </c>
      <c r="M47" s="83">
        <f t="shared" si="5"/>
        <v>5838186.9000000004</v>
      </c>
      <c r="N47" s="22">
        <f t="shared" si="12"/>
        <v>84388.459999999963</v>
      </c>
      <c r="O47" s="83">
        <f t="shared" si="6"/>
        <v>5922575.3600000003</v>
      </c>
      <c r="P47" s="23">
        <f t="shared" si="13"/>
        <v>58639.360000000335</v>
      </c>
      <c r="Q47" s="65">
        <f t="shared" si="14"/>
        <v>1.0000000000000057E-2</v>
      </c>
      <c r="R47" s="68">
        <f t="shared" si="8"/>
        <v>-19.899999999999977</v>
      </c>
      <c r="S47" s="56">
        <f t="shared" si="9"/>
        <v>-2.3918269230769205E-2</v>
      </c>
      <c r="U47" s="1">
        <f t="shared" si="10"/>
        <v>7189</v>
      </c>
    </row>
    <row r="48" spans="1:21" ht="14.4" x14ac:dyDescent="0.55000000000000004">
      <c r="A48" s="1">
        <f t="shared" si="11"/>
        <v>41</v>
      </c>
      <c r="B48" s="85">
        <v>977</v>
      </c>
      <c r="C48" s="85">
        <v>977</v>
      </c>
      <c r="D48" s="34" t="s">
        <v>63</v>
      </c>
      <c r="E48" s="48">
        <v>588.70000000000005</v>
      </c>
      <c r="F48" s="58">
        <v>7048</v>
      </c>
      <c r="G48" s="75">
        <v>4149158</v>
      </c>
      <c r="H48" s="58">
        <v>0</v>
      </c>
      <c r="I48" s="75">
        <f t="shared" si="3"/>
        <v>4149158</v>
      </c>
      <c r="J48" s="61">
        <v>591</v>
      </c>
      <c r="K48" s="20">
        <f t="shared" si="0"/>
        <v>7189</v>
      </c>
      <c r="L48" s="20">
        <f t="shared" si="4"/>
        <v>7189</v>
      </c>
      <c r="M48" s="82">
        <f t="shared" si="5"/>
        <v>4248699</v>
      </c>
      <c r="N48" s="20">
        <f t="shared" si="12"/>
        <v>0</v>
      </c>
      <c r="O48" s="82">
        <f t="shared" si="6"/>
        <v>4248699</v>
      </c>
      <c r="P48" s="21">
        <f t="shared" si="13"/>
        <v>99541</v>
      </c>
      <c r="Q48" s="64">
        <f t="shared" si="14"/>
        <v>2.3990650633212811E-2</v>
      </c>
      <c r="R48" s="67">
        <f t="shared" si="8"/>
        <v>2.2999999999999545</v>
      </c>
      <c r="S48" s="55">
        <f t="shared" si="9"/>
        <v>3.9069135383046618E-3</v>
      </c>
      <c r="U48" s="1">
        <f t="shared" si="10"/>
        <v>7189</v>
      </c>
    </row>
    <row r="49" spans="1:21" ht="14.4" x14ac:dyDescent="0.55000000000000004">
      <c r="A49" s="1">
        <f t="shared" si="11"/>
        <v>42</v>
      </c>
      <c r="B49" s="85">
        <v>981</v>
      </c>
      <c r="C49" s="85">
        <v>981</v>
      </c>
      <c r="D49" s="34" t="s">
        <v>64</v>
      </c>
      <c r="E49" s="48">
        <v>1936.9</v>
      </c>
      <c r="F49" s="58">
        <v>7048</v>
      </c>
      <c r="G49" s="75">
        <v>13651271</v>
      </c>
      <c r="H49" s="58">
        <v>117776</v>
      </c>
      <c r="I49" s="75">
        <f t="shared" si="3"/>
        <v>13769047</v>
      </c>
      <c r="J49" s="61">
        <v>1952.4</v>
      </c>
      <c r="K49" s="20">
        <f t="shared" si="0"/>
        <v>7189</v>
      </c>
      <c r="L49" s="20">
        <f t="shared" si="4"/>
        <v>7189</v>
      </c>
      <c r="M49" s="82">
        <f t="shared" si="5"/>
        <v>14035803.600000001</v>
      </c>
      <c r="N49" s="20">
        <f t="shared" si="12"/>
        <v>0</v>
      </c>
      <c r="O49" s="82">
        <f t="shared" si="6"/>
        <v>14035803.600000001</v>
      </c>
      <c r="P49" s="21">
        <f t="shared" si="13"/>
        <v>266756.60000000149</v>
      </c>
      <c r="Q49" s="64">
        <f t="shared" si="14"/>
        <v>1.9373642925323842E-2</v>
      </c>
      <c r="R49" s="67">
        <f t="shared" si="8"/>
        <v>15.5</v>
      </c>
      <c r="S49" s="55">
        <f t="shared" si="9"/>
        <v>8.0024781867933294E-3</v>
      </c>
      <c r="U49" s="1">
        <f t="shared" si="10"/>
        <v>7189</v>
      </c>
    </row>
    <row r="50" spans="1:21" ht="14.4" x14ac:dyDescent="0.55000000000000004">
      <c r="A50" s="1">
        <f t="shared" si="11"/>
        <v>43</v>
      </c>
      <c r="B50" s="85">
        <v>999</v>
      </c>
      <c r="C50" s="85">
        <v>999</v>
      </c>
      <c r="D50" s="34" t="s">
        <v>65</v>
      </c>
      <c r="E50" s="48">
        <v>1701</v>
      </c>
      <c r="F50" s="58">
        <v>7048</v>
      </c>
      <c r="G50" s="75">
        <v>11988648</v>
      </c>
      <c r="H50" s="58">
        <v>0</v>
      </c>
      <c r="I50" s="75">
        <f t="shared" si="3"/>
        <v>11988648</v>
      </c>
      <c r="J50" s="61">
        <v>1707.1</v>
      </c>
      <c r="K50" s="20">
        <f t="shared" si="0"/>
        <v>7189</v>
      </c>
      <c r="L50" s="20">
        <f t="shared" si="4"/>
        <v>7189</v>
      </c>
      <c r="M50" s="82">
        <f t="shared" si="5"/>
        <v>12272341.899999999</v>
      </c>
      <c r="N50" s="20">
        <f t="shared" si="12"/>
        <v>0</v>
      </c>
      <c r="O50" s="82">
        <f t="shared" si="6"/>
        <v>12272341.899999999</v>
      </c>
      <c r="P50" s="21">
        <f t="shared" si="13"/>
        <v>283693.89999999851</v>
      </c>
      <c r="Q50" s="64">
        <f t="shared" si="14"/>
        <v>2.3663544046000726E-2</v>
      </c>
      <c r="R50" s="67">
        <f t="shared" si="8"/>
        <v>6.0999999999999091</v>
      </c>
      <c r="S50" s="55">
        <f t="shared" si="9"/>
        <v>3.586125808347977E-3</v>
      </c>
      <c r="U50" s="1">
        <f t="shared" si="10"/>
        <v>7189</v>
      </c>
    </row>
    <row r="51" spans="1:21" ht="14.4" x14ac:dyDescent="0.55000000000000004">
      <c r="A51" s="1">
        <f t="shared" si="11"/>
        <v>44</v>
      </c>
      <c r="B51" s="85">
        <v>1044</v>
      </c>
      <c r="C51" s="85">
        <v>1044</v>
      </c>
      <c r="D51" s="34" t="s">
        <v>66</v>
      </c>
      <c r="E51" s="48">
        <v>5371.4</v>
      </c>
      <c r="F51" s="58">
        <v>7048</v>
      </c>
      <c r="G51" s="75">
        <v>37857627</v>
      </c>
      <c r="H51" s="58">
        <v>0</v>
      </c>
      <c r="I51" s="75">
        <f t="shared" si="3"/>
        <v>37857627</v>
      </c>
      <c r="J51" s="61">
        <v>5456.4</v>
      </c>
      <c r="K51" s="20">
        <f t="shared" si="0"/>
        <v>7189</v>
      </c>
      <c r="L51" s="20">
        <f t="shared" si="4"/>
        <v>7189</v>
      </c>
      <c r="M51" s="82">
        <f t="shared" si="5"/>
        <v>39226059.599999994</v>
      </c>
      <c r="N51" s="20">
        <f t="shared" si="12"/>
        <v>0</v>
      </c>
      <c r="O51" s="82">
        <f t="shared" si="6"/>
        <v>39226059.599999994</v>
      </c>
      <c r="P51" s="21">
        <f t="shared" si="13"/>
        <v>1368432.599999994</v>
      </c>
      <c r="Q51" s="64">
        <f t="shared" si="14"/>
        <v>3.614681395640551E-2</v>
      </c>
      <c r="R51" s="67">
        <f t="shared" si="8"/>
        <v>85</v>
      </c>
      <c r="S51" s="55">
        <f t="shared" si="9"/>
        <v>1.5824552258256692E-2</v>
      </c>
      <c r="U51" s="1">
        <f t="shared" si="10"/>
        <v>7189</v>
      </c>
    </row>
    <row r="52" spans="1:21" ht="14.4" x14ac:dyDescent="0.55000000000000004">
      <c r="A52" s="1">
        <f t="shared" si="11"/>
        <v>45</v>
      </c>
      <c r="B52" s="85">
        <v>1053</v>
      </c>
      <c r="C52" s="85">
        <v>1053</v>
      </c>
      <c r="D52" s="35" t="s">
        <v>67</v>
      </c>
      <c r="E52" s="49">
        <v>16851.5</v>
      </c>
      <c r="F52" s="59">
        <v>7048</v>
      </c>
      <c r="G52" s="76">
        <v>118769372</v>
      </c>
      <c r="H52" s="59">
        <v>0</v>
      </c>
      <c r="I52" s="76">
        <f t="shared" si="3"/>
        <v>118769372</v>
      </c>
      <c r="J52" s="62">
        <v>16236.8</v>
      </c>
      <c r="K52" s="22">
        <f t="shared" si="0"/>
        <v>7189</v>
      </c>
      <c r="L52" s="22">
        <f t="shared" si="4"/>
        <v>7189</v>
      </c>
      <c r="M52" s="83">
        <f t="shared" si="5"/>
        <v>116726355.19999999</v>
      </c>
      <c r="N52" s="22">
        <f t="shared" si="12"/>
        <v>3230710.5200000107</v>
      </c>
      <c r="O52" s="83">
        <f t="shared" si="6"/>
        <v>119957065.72</v>
      </c>
      <c r="P52" s="23">
        <f t="shared" si="13"/>
        <v>1187693.7199999988</v>
      </c>
      <c r="Q52" s="65">
        <f t="shared" si="14"/>
        <v>9.9999999999999898E-3</v>
      </c>
      <c r="R52" s="68">
        <f t="shared" si="8"/>
        <v>-614.70000000000073</v>
      </c>
      <c r="S52" s="56">
        <f t="shared" si="9"/>
        <v>-3.6477464914102642E-2</v>
      </c>
      <c r="U52" s="1">
        <f t="shared" si="10"/>
        <v>7189</v>
      </c>
    </row>
    <row r="53" spans="1:21" ht="14.4" x14ac:dyDescent="0.55000000000000004">
      <c r="A53" s="1">
        <f t="shared" si="11"/>
        <v>46</v>
      </c>
      <c r="B53" s="85">
        <v>1062</v>
      </c>
      <c r="C53" s="85">
        <v>1062</v>
      </c>
      <c r="D53" s="34" t="s">
        <v>68</v>
      </c>
      <c r="E53" s="48">
        <v>1346.6</v>
      </c>
      <c r="F53" s="58">
        <v>7048</v>
      </c>
      <c r="G53" s="75">
        <v>9490837</v>
      </c>
      <c r="H53" s="58">
        <v>0</v>
      </c>
      <c r="I53" s="75">
        <f t="shared" si="3"/>
        <v>9490837</v>
      </c>
      <c r="J53" s="61">
        <v>1280.9000000000001</v>
      </c>
      <c r="K53" s="20">
        <f t="shared" si="0"/>
        <v>7189</v>
      </c>
      <c r="L53" s="20">
        <f t="shared" si="4"/>
        <v>7189</v>
      </c>
      <c r="M53" s="82">
        <f t="shared" si="5"/>
        <v>9208390.1000000015</v>
      </c>
      <c r="N53" s="20">
        <f t="shared" si="12"/>
        <v>377355.26999999769</v>
      </c>
      <c r="O53" s="82">
        <f t="shared" si="6"/>
        <v>9585745.3699999992</v>
      </c>
      <c r="P53" s="21">
        <f t="shared" si="13"/>
        <v>94908.36999999918</v>
      </c>
      <c r="Q53" s="64">
        <f t="shared" si="14"/>
        <v>9.9999999999999135E-3</v>
      </c>
      <c r="R53" s="67">
        <f t="shared" si="8"/>
        <v>-65.699999999999818</v>
      </c>
      <c r="S53" s="55">
        <f t="shared" si="9"/>
        <v>-4.8789544036833374E-2</v>
      </c>
      <c r="U53" s="1">
        <f t="shared" si="10"/>
        <v>7189</v>
      </c>
    </row>
    <row r="54" spans="1:21" ht="14.4" x14ac:dyDescent="0.55000000000000004">
      <c r="A54" s="1">
        <f t="shared" si="11"/>
        <v>47</v>
      </c>
      <c r="B54" s="85">
        <v>1071</v>
      </c>
      <c r="C54" s="85">
        <v>1071</v>
      </c>
      <c r="D54" s="34" t="s">
        <v>69</v>
      </c>
      <c r="E54" s="48">
        <v>1359</v>
      </c>
      <c r="F54" s="58">
        <v>7087</v>
      </c>
      <c r="G54" s="75">
        <v>9631233</v>
      </c>
      <c r="H54" s="58">
        <v>0</v>
      </c>
      <c r="I54" s="75">
        <f t="shared" si="3"/>
        <v>9631233</v>
      </c>
      <c r="J54" s="61">
        <v>1352.4</v>
      </c>
      <c r="K54" s="20">
        <f t="shared" si="0"/>
        <v>7228</v>
      </c>
      <c r="L54" s="20">
        <f t="shared" si="4"/>
        <v>7228</v>
      </c>
      <c r="M54" s="82">
        <f t="shared" si="5"/>
        <v>9775147.2000000011</v>
      </c>
      <c r="N54" s="20">
        <f t="shared" si="12"/>
        <v>0</v>
      </c>
      <c r="O54" s="82">
        <f t="shared" si="6"/>
        <v>9775147.2000000011</v>
      </c>
      <c r="P54" s="21">
        <f t="shared" si="13"/>
        <v>143914.20000000112</v>
      </c>
      <c r="Q54" s="64">
        <f t="shared" si="14"/>
        <v>1.4942448178753552E-2</v>
      </c>
      <c r="R54" s="67">
        <f t="shared" si="8"/>
        <v>-6.5999999999999091</v>
      </c>
      <c r="S54" s="55">
        <f t="shared" si="9"/>
        <v>-4.8565121412802864E-3</v>
      </c>
      <c r="U54" s="1">
        <f t="shared" si="10"/>
        <v>7228</v>
      </c>
    </row>
    <row r="55" spans="1:21" ht="14.4" x14ac:dyDescent="0.55000000000000004">
      <c r="A55" s="1">
        <f t="shared" si="11"/>
        <v>48</v>
      </c>
      <c r="B55" s="85">
        <v>1080</v>
      </c>
      <c r="C55" s="85">
        <v>1080</v>
      </c>
      <c r="D55" s="34" t="s">
        <v>70</v>
      </c>
      <c r="E55" s="48">
        <v>416.1</v>
      </c>
      <c r="F55" s="58">
        <v>7048</v>
      </c>
      <c r="G55" s="75">
        <v>2932673</v>
      </c>
      <c r="H55" s="58">
        <v>14313</v>
      </c>
      <c r="I55" s="75">
        <f t="shared" si="3"/>
        <v>2946986</v>
      </c>
      <c r="J55" s="61">
        <v>425</v>
      </c>
      <c r="K55" s="20">
        <f t="shared" si="0"/>
        <v>7189</v>
      </c>
      <c r="L55" s="20">
        <f t="shared" si="4"/>
        <v>7189</v>
      </c>
      <c r="M55" s="82">
        <f t="shared" si="5"/>
        <v>3055325</v>
      </c>
      <c r="N55" s="20">
        <f t="shared" si="12"/>
        <v>0</v>
      </c>
      <c r="O55" s="82">
        <f t="shared" si="6"/>
        <v>3055325</v>
      </c>
      <c r="P55" s="21">
        <f t="shared" si="13"/>
        <v>108339</v>
      </c>
      <c r="Q55" s="64">
        <f t="shared" si="14"/>
        <v>3.6762644953182676E-2</v>
      </c>
      <c r="R55" s="67">
        <f t="shared" si="8"/>
        <v>8.8999999999999773</v>
      </c>
      <c r="S55" s="55">
        <f t="shared" si="9"/>
        <v>2.1389089161259256E-2</v>
      </c>
      <c r="U55" s="1">
        <f t="shared" si="10"/>
        <v>7189</v>
      </c>
    </row>
    <row r="56" spans="1:21" ht="14.4" x14ac:dyDescent="0.55000000000000004">
      <c r="A56" s="1">
        <f t="shared" si="11"/>
        <v>49</v>
      </c>
      <c r="B56" s="85">
        <v>1089</v>
      </c>
      <c r="C56" s="85">
        <v>1089</v>
      </c>
      <c r="D56" s="34" t="s">
        <v>71</v>
      </c>
      <c r="E56" s="48">
        <v>461.9</v>
      </c>
      <c r="F56" s="58">
        <v>7089</v>
      </c>
      <c r="G56" s="75">
        <v>3274409</v>
      </c>
      <c r="H56" s="58">
        <v>0</v>
      </c>
      <c r="I56" s="75">
        <f t="shared" si="3"/>
        <v>3274409</v>
      </c>
      <c r="J56" s="61">
        <v>481</v>
      </c>
      <c r="K56" s="20">
        <f t="shared" si="0"/>
        <v>7230</v>
      </c>
      <c r="L56" s="20">
        <f t="shared" si="4"/>
        <v>7230</v>
      </c>
      <c r="M56" s="82">
        <f t="shared" si="5"/>
        <v>3477630</v>
      </c>
      <c r="N56" s="20">
        <f t="shared" si="12"/>
        <v>0</v>
      </c>
      <c r="O56" s="82">
        <f t="shared" si="6"/>
        <v>3477630</v>
      </c>
      <c r="P56" s="21">
        <f t="shared" si="13"/>
        <v>203221</v>
      </c>
      <c r="Q56" s="64">
        <f t="shared" si="14"/>
        <v>6.2063413580893532E-2</v>
      </c>
      <c r="R56" s="67">
        <f t="shared" si="8"/>
        <v>19.100000000000023</v>
      </c>
      <c r="S56" s="55">
        <f t="shared" si="9"/>
        <v>4.1350941762286257E-2</v>
      </c>
      <c r="U56" s="1">
        <f t="shared" si="10"/>
        <v>7230</v>
      </c>
    </row>
    <row r="57" spans="1:21" ht="14.4" x14ac:dyDescent="0.55000000000000004">
      <c r="A57" s="1">
        <f t="shared" si="11"/>
        <v>50</v>
      </c>
      <c r="B57" s="85">
        <v>1082</v>
      </c>
      <c r="C57" s="85">
        <v>1082</v>
      </c>
      <c r="D57" s="35" t="s">
        <v>72</v>
      </c>
      <c r="E57" s="49">
        <v>1477.5</v>
      </c>
      <c r="F57" s="59">
        <v>7048</v>
      </c>
      <c r="G57" s="76">
        <v>10413420</v>
      </c>
      <c r="H57" s="59">
        <v>0</v>
      </c>
      <c r="I57" s="76">
        <f t="shared" si="3"/>
        <v>10413420</v>
      </c>
      <c r="J57" s="62">
        <v>1462.3</v>
      </c>
      <c r="K57" s="22">
        <f t="shared" si="0"/>
        <v>7189</v>
      </c>
      <c r="L57" s="22">
        <f t="shared" si="4"/>
        <v>7189</v>
      </c>
      <c r="M57" s="83">
        <f t="shared" si="5"/>
        <v>10512474.699999999</v>
      </c>
      <c r="N57" s="22">
        <f t="shared" si="12"/>
        <v>5079.5</v>
      </c>
      <c r="O57" s="83">
        <f t="shared" si="6"/>
        <v>10517554.199999999</v>
      </c>
      <c r="P57" s="23">
        <f t="shared" si="13"/>
        <v>104134.19999999925</v>
      </c>
      <c r="Q57" s="65">
        <f t="shared" si="14"/>
        <v>9.9999999999999291E-3</v>
      </c>
      <c r="R57" s="68">
        <f t="shared" si="8"/>
        <v>-15.200000000000045</v>
      </c>
      <c r="S57" s="56">
        <f t="shared" si="9"/>
        <v>-1.0287648054145547E-2</v>
      </c>
      <c r="U57" s="1">
        <f t="shared" si="10"/>
        <v>7189</v>
      </c>
    </row>
    <row r="58" spans="1:21" ht="14.4" x14ac:dyDescent="0.55000000000000004">
      <c r="A58" s="1">
        <f t="shared" si="11"/>
        <v>51</v>
      </c>
      <c r="B58" s="85">
        <v>1093</v>
      </c>
      <c r="C58" s="85">
        <v>1093</v>
      </c>
      <c r="D58" s="34" t="s">
        <v>73</v>
      </c>
      <c r="E58" s="48">
        <v>626.4</v>
      </c>
      <c r="F58" s="58">
        <v>7048</v>
      </c>
      <c r="G58" s="75">
        <v>4414867</v>
      </c>
      <c r="H58" s="58">
        <v>0</v>
      </c>
      <c r="I58" s="75">
        <f t="shared" si="3"/>
        <v>4414867</v>
      </c>
      <c r="J58" s="61">
        <v>648.20000000000005</v>
      </c>
      <c r="K58" s="20">
        <f t="shared" si="0"/>
        <v>7189</v>
      </c>
      <c r="L58" s="20">
        <f t="shared" si="4"/>
        <v>7189</v>
      </c>
      <c r="M58" s="82">
        <f t="shared" si="5"/>
        <v>4659909.8000000007</v>
      </c>
      <c r="N58" s="20">
        <f t="shared" si="12"/>
        <v>0</v>
      </c>
      <c r="O58" s="82">
        <f t="shared" si="6"/>
        <v>4659909.8000000007</v>
      </c>
      <c r="P58" s="21">
        <f t="shared" si="13"/>
        <v>245042.80000000075</v>
      </c>
      <c r="Q58" s="64">
        <f t="shared" si="14"/>
        <v>5.5504004990410978E-2</v>
      </c>
      <c r="R58" s="67">
        <f t="shared" si="8"/>
        <v>21.800000000000068</v>
      </c>
      <c r="S58" s="55">
        <f t="shared" si="9"/>
        <v>3.4802043422733187E-2</v>
      </c>
      <c r="U58" s="1">
        <f t="shared" si="10"/>
        <v>7189</v>
      </c>
    </row>
    <row r="59" spans="1:21" ht="14.4" x14ac:dyDescent="0.55000000000000004">
      <c r="A59" s="1">
        <f t="shared" si="11"/>
        <v>52</v>
      </c>
      <c r="B59" s="85">
        <v>1079</v>
      </c>
      <c r="C59" s="85">
        <v>1079</v>
      </c>
      <c r="D59" s="34" t="s">
        <v>74</v>
      </c>
      <c r="E59" s="48">
        <v>760</v>
      </c>
      <c r="F59" s="58">
        <v>7048</v>
      </c>
      <c r="G59" s="75">
        <v>5356480</v>
      </c>
      <c r="H59" s="58">
        <v>0</v>
      </c>
      <c r="I59" s="75">
        <f t="shared" si="3"/>
        <v>5356480</v>
      </c>
      <c r="J59" s="61">
        <v>771</v>
      </c>
      <c r="K59" s="20">
        <f t="shared" si="0"/>
        <v>7189</v>
      </c>
      <c r="L59" s="20">
        <f t="shared" si="4"/>
        <v>7189</v>
      </c>
      <c r="M59" s="82">
        <f t="shared" si="5"/>
        <v>5542719</v>
      </c>
      <c r="N59" s="20">
        <f t="shared" si="12"/>
        <v>0</v>
      </c>
      <c r="O59" s="82">
        <f t="shared" si="6"/>
        <v>5542719</v>
      </c>
      <c r="P59" s="21">
        <f t="shared" si="13"/>
        <v>186239</v>
      </c>
      <c r="Q59" s="64">
        <f t="shared" si="14"/>
        <v>3.476891540713304E-2</v>
      </c>
      <c r="R59" s="67">
        <f t="shared" si="8"/>
        <v>11</v>
      </c>
      <c r="S59" s="55">
        <f t="shared" si="9"/>
        <v>1.4473684210526316E-2</v>
      </c>
      <c r="U59" s="1">
        <f t="shared" si="10"/>
        <v>7189</v>
      </c>
    </row>
    <row r="60" spans="1:21" ht="14.4" x14ac:dyDescent="0.55000000000000004">
      <c r="A60" s="1">
        <f t="shared" si="11"/>
        <v>53</v>
      </c>
      <c r="B60" s="85">
        <v>1095</v>
      </c>
      <c r="C60" s="85">
        <v>1095</v>
      </c>
      <c r="D60" s="34" t="s">
        <v>75</v>
      </c>
      <c r="E60" s="48">
        <v>756.7</v>
      </c>
      <c r="F60" s="58">
        <v>7048</v>
      </c>
      <c r="G60" s="75">
        <v>5333222</v>
      </c>
      <c r="H60" s="58">
        <v>47929</v>
      </c>
      <c r="I60" s="75">
        <f t="shared" si="3"/>
        <v>5381151</v>
      </c>
      <c r="J60" s="61">
        <v>748.6</v>
      </c>
      <c r="K60" s="20">
        <f t="shared" si="0"/>
        <v>7189</v>
      </c>
      <c r="L60" s="20">
        <f t="shared" si="4"/>
        <v>7189</v>
      </c>
      <c r="M60" s="82">
        <f t="shared" si="5"/>
        <v>5381685.4000000004</v>
      </c>
      <c r="N60" s="20">
        <f t="shared" si="12"/>
        <v>4868.8199999993667</v>
      </c>
      <c r="O60" s="82">
        <f t="shared" si="6"/>
        <v>5386554.2199999997</v>
      </c>
      <c r="P60" s="21">
        <f t="shared" si="13"/>
        <v>5403.2199999997392</v>
      </c>
      <c r="Q60" s="64">
        <f t="shared" si="14"/>
        <v>1.0041011672037709E-3</v>
      </c>
      <c r="R60" s="67">
        <f t="shared" si="8"/>
        <v>-8.1000000000000227</v>
      </c>
      <c r="S60" s="55">
        <f t="shared" si="9"/>
        <v>-1.0704374256640706E-2</v>
      </c>
      <c r="U60" s="1">
        <f t="shared" si="10"/>
        <v>7189</v>
      </c>
    </row>
    <row r="61" spans="1:21" ht="14.4" x14ac:dyDescent="0.55000000000000004">
      <c r="A61" s="1">
        <f t="shared" si="11"/>
        <v>54</v>
      </c>
      <c r="B61" s="85">
        <v>4772</v>
      </c>
      <c r="C61" s="85">
        <v>4772</v>
      </c>
      <c r="D61" s="34" t="s">
        <v>76</v>
      </c>
      <c r="E61" s="48">
        <v>791.2</v>
      </c>
      <c r="F61" s="58">
        <v>7054</v>
      </c>
      <c r="G61" s="75">
        <v>5581125</v>
      </c>
      <c r="H61" s="58">
        <v>0</v>
      </c>
      <c r="I61" s="75">
        <f t="shared" si="3"/>
        <v>5581125</v>
      </c>
      <c r="J61" s="61">
        <v>771.1</v>
      </c>
      <c r="K61" s="20">
        <f t="shared" si="0"/>
        <v>7195</v>
      </c>
      <c r="L61" s="20">
        <f t="shared" si="4"/>
        <v>7195</v>
      </c>
      <c r="M61" s="82">
        <f t="shared" si="5"/>
        <v>5548064.5</v>
      </c>
      <c r="N61" s="20">
        <f t="shared" si="12"/>
        <v>88871.75</v>
      </c>
      <c r="O61" s="82">
        <f t="shared" si="6"/>
        <v>5636936.25</v>
      </c>
      <c r="P61" s="21">
        <f t="shared" si="13"/>
        <v>55811.25</v>
      </c>
      <c r="Q61" s="64">
        <f t="shared" si="14"/>
        <v>0.01</v>
      </c>
      <c r="R61" s="67">
        <f t="shared" si="8"/>
        <v>-20.100000000000023</v>
      </c>
      <c r="S61" s="55">
        <f t="shared" si="9"/>
        <v>-2.5404448938321566E-2</v>
      </c>
      <c r="U61" s="1">
        <f t="shared" si="10"/>
        <v>7195</v>
      </c>
    </row>
    <row r="62" spans="1:21" ht="14.4" x14ac:dyDescent="0.55000000000000004">
      <c r="A62" s="1">
        <f t="shared" si="11"/>
        <v>55</v>
      </c>
      <c r="B62" s="85">
        <v>1107</v>
      </c>
      <c r="C62" s="85">
        <v>1107</v>
      </c>
      <c r="D62" s="35" t="s">
        <v>77</v>
      </c>
      <c r="E62" s="49">
        <v>1255.9000000000001</v>
      </c>
      <c r="F62" s="59">
        <v>7048</v>
      </c>
      <c r="G62" s="76">
        <v>8851583</v>
      </c>
      <c r="H62" s="59">
        <v>13696</v>
      </c>
      <c r="I62" s="76">
        <f t="shared" si="3"/>
        <v>8865279</v>
      </c>
      <c r="J62" s="62">
        <v>1255</v>
      </c>
      <c r="K62" s="22">
        <f t="shared" si="0"/>
        <v>7189</v>
      </c>
      <c r="L62" s="22">
        <f t="shared" si="4"/>
        <v>7189</v>
      </c>
      <c r="M62" s="83">
        <f t="shared" si="5"/>
        <v>9022195</v>
      </c>
      <c r="N62" s="22">
        <f t="shared" si="12"/>
        <v>0</v>
      </c>
      <c r="O62" s="83">
        <f t="shared" si="6"/>
        <v>9022195</v>
      </c>
      <c r="P62" s="23">
        <f t="shared" si="13"/>
        <v>156916</v>
      </c>
      <c r="Q62" s="65">
        <f t="shared" si="14"/>
        <v>1.7700063359540066E-2</v>
      </c>
      <c r="R62" s="68">
        <f t="shared" si="8"/>
        <v>-0.90000000000009095</v>
      </c>
      <c r="S62" s="56">
        <f t="shared" si="9"/>
        <v>-7.1661756509283452E-4</v>
      </c>
      <c r="U62" s="1">
        <f t="shared" si="10"/>
        <v>7189</v>
      </c>
    </row>
    <row r="63" spans="1:21" ht="14.4" x14ac:dyDescent="0.55000000000000004">
      <c r="A63" s="1">
        <f t="shared" si="11"/>
        <v>56</v>
      </c>
      <c r="B63" s="85">
        <v>1116</v>
      </c>
      <c r="C63" s="85">
        <v>1116</v>
      </c>
      <c r="D63" s="34" t="s">
        <v>78</v>
      </c>
      <c r="E63" s="48">
        <v>1548.9</v>
      </c>
      <c r="F63" s="58">
        <v>7088</v>
      </c>
      <c r="G63" s="75">
        <v>10978603</v>
      </c>
      <c r="H63" s="58">
        <v>0</v>
      </c>
      <c r="I63" s="75">
        <f t="shared" si="3"/>
        <v>10978603</v>
      </c>
      <c r="J63" s="61">
        <v>1563.1</v>
      </c>
      <c r="K63" s="20">
        <f t="shared" si="0"/>
        <v>7229</v>
      </c>
      <c r="L63" s="20">
        <f t="shared" si="4"/>
        <v>7229</v>
      </c>
      <c r="M63" s="82">
        <f t="shared" si="5"/>
        <v>11299649.899999999</v>
      </c>
      <c r="N63" s="20">
        <f t="shared" si="12"/>
        <v>0</v>
      </c>
      <c r="O63" s="82">
        <f t="shared" si="6"/>
        <v>11299649.899999999</v>
      </c>
      <c r="P63" s="21">
        <f t="shared" si="13"/>
        <v>321046.89999999851</v>
      </c>
      <c r="Q63" s="64">
        <f t="shared" si="14"/>
        <v>2.9242964701428634E-2</v>
      </c>
      <c r="R63" s="67">
        <f t="shared" si="8"/>
        <v>14.199999999999818</v>
      </c>
      <c r="S63" s="55">
        <f t="shared" si="9"/>
        <v>9.167796500742344E-3</v>
      </c>
      <c r="U63" s="1">
        <f t="shared" si="10"/>
        <v>7229</v>
      </c>
    </row>
    <row r="64" spans="1:21" ht="14.4" x14ac:dyDescent="0.55000000000000004">
      <c r="A64" s="1">
        <f t="shared" si="11"/>
        <v>57</v>
      </c>
      <c r="B64" s="85">
        <v>1134</v>
      </c>
      <c r="C64" s="85">
        <v>1134</v>
      </c>
      <c r="D64" s="34" t="s">
        <v>79</v>
      </c>
      <c r="E64" s="48">
        <v>265.60000000000002</v>
      </c>
      <c r="F64" s="58">
        <v>7048</v>
      </c>
      <c r="G64" s="75">
        <v>1871949</v>
      </c>
      <c r="H64" s="58">
        <v>0</v>
      </c>
      <c r="I64" s="75">
        <f t="shared" si="3"/>
        <v>1871949</v>
      </c>
      <c r="J64" s="61">
        <v>265</v>
      </c>
      <c r="K64" s="20">
        <f t="shared" si="0"/>
        <v>7189</v>
      </c>
      <c r="L64" s="20">
        <f t="shared" si="4"/>
        <v>7189</v>
      </c>
      <c r="M64" s="82">
        <f t="shared" si="5"/>
        <v>1905085</v>
      </c>
      <c r="N64" s="20">
        <f t="shared" si="12"/>
        <v>0</v>
      </c>
      <c r="O64" s="82">
        <f t="shared" si="6"/>
        <v>1905085</v>
      </c>
      <c r="P64" s="21">
        <f t="shared" si="13"/>
        <v>33136</v>
      </c>
      <c r="Q64" s="64">
        <f t="shared" si="14"/>
        <v>1.7701336948816447E-2</v>
      </c>
      <c r="R64" s="67">
        <f t="shared" si="8"/>
        <v>-0.60000000000002274</v>
      </c>
      <c r="S64" s="55">
        <f t="shared" si="9"/>
        <v>-2.2590361445783986E-3</v>
      </c>
      <c r="U64" s="1">
        <f t="shared" si="10"/>
        <v>7189</v>
      </c>
    </row>
    <row r="65" spans="1:21" ht="14.4" x14ac:dyDescent="0.55000000000000004">
      <c r="A65" s="1">
        <f t="shared" si="11"/>
        <v>58</v>
      </c>
      <c r="B65" s="85">
        <v>1152</v>
      </c>
      <c r="C65" s="85">
        <v>1152</v>
      </c>
      <c r="D65" s="34" t="s">
        <v>80</v>
      </c>
      <c r="E65" s="48">
        <v>1027.0999999999999</v>
      </c>
      <c r="F65" s="58">
        <v>7079</v>
      </c>
      <c r="G65" s="75">
        <v>7270841</v>
      </c>
      <c r="H65" s="58">
        <v>0</v>
      </c>
      <c r="I65" s="75">
        <f t="shared" si="3"/>
        <v>7270841</v>
      </c>
      <c r="J65" s="61">
        <v>1028.7</v>
      </c>
      <c r="K65" s="20">
        <f t="shared" si="0"/>
        <v>7220</v>
      </c>
      <c r="L65" s="20">
        <f t="shared" si="4"/>
        <v>7220</v>
      </c>
      <c r="M65" s="82">
        <f t="shared" si="5"/>
        <v>7427214</v>
      </c>
      <c r="N65" s="20">
        <f t="shared" si="12"/>
        <v>0</v>
      </c>
      <c r="O65" s="82">
        <f t="shared" si="6"/>
        <v>7427214</v>
      </c>
      <c r="P65" s="21">
        <f t="shared" si="13"/>
        <v>156373</v>
      </c>
      <c r="Q65" s="64">
        <f t="shared" si="14"/>
        <v>2.1506865574422548E-2</v>
      </c>
      <c r="R65" s="67">
        <f t="shared" si="8"/>
        <v>1.6000000000001364</v>
      </c>
      <c r="S65" s="55">
        <f t="shared" si="9"/>
        <v>1.5577840521858986E-3</v>
      </c>
      <c r="U65" s="1">
        <f t="shared" si="10"/>
        <v>7220</v>
      </c>
    </row>
    <row r="66" spans="1:21" ht="14.4" x14ac:dyDescent="0.55000000000000004">
      <c r="A66" s="1">
        <f t="shared" si="11"/>
        <v>59</v>
      </c>
      <c r="B66" s="85">
        <v>1197</v>
      </c>
      <c r="C66" s="85">
        <v>1197</v>
      </c>
      <c r="D66" s="34" t="s">
        <v>81</v>
      </c>
      <c r="E66" s="48">
        <v>991.6</v>
      </c>
      <c r="F66" s="58">
        <v>7048</v>
      </c>
      <c r="G66" s="75">
        <v>6988797</v>
      </c>
      <c r="H66" s="58">
        <v>0</v>
      </c>
      <c r="I66" s="75">
        <f t="shared" si="3"/>
        <v>6988797</v>
      </c>
      <c r="J66" s="61">
        <v>944.3</v>
      </c>
      <c r="K66" s="20">
        <f t="shared" si="0"/>
        <v>7189</v>
      </c>
      <c r="L66" s="20">
        <f t="shared" si="4"/>
        <v>7189</v>
      </c>
      <c r="M66" s="82">
        <f t="shared" si="5"/>
        <v>6788572.6999999993</v>
      </c>
      <c r="N66" s="20">
        <f t="shared" si="12"/>
        <v>270112.27000000048</v>
      </c>
      <c r="O66" s="82">
        <f t="shared" si="6"/>
        <v>7058684.9699999997</v>
      </c>
      <c r="P66" s="21">
        <f t="shared" si="13"/>
        <v>69887.969999999739</v>
      </c>
      <c r="Q66" s="64">
        <f t="shared" si="14"/>
        <v>9.999999999999962E-3</v>
      </c>
      <c r="R66" s="67">
        <f t="shared" si="8"/>
        <v>-47.300000000000068</v>
      </c>
      <c r="S66" s="55">
        <f t="shared" si="9"/>
        <v>-4.7700685760387322E-2</v>
      </c>
      <c r="U66" s="1">
        <f t="shared" si="10"/>
        <v>7189</v>
      </c>
    </row>
    <row r="67" spans="1:21" ht="14.4" x14ac:dyDescent="0.55000000000000004">
      <c r="A67" s="1">
        <f t="shared" si="11"/>
        <v>60</v>
      </c>
      <c r="B67" s="85">
        <v>1206</v>
      </c>
      <c r="C67" s="85">
        <v>1206</v>
      </c>
      <c r="D67" s="35" t="s">
        <v>82</v>
      </c>
      <c r="E67" s="49">
        <v>973.4</v>
      </c>
      <c r="F67" s="59">
        <v>7063</v>
      </c>
      <c r="G67" s="76">
        <v>6875124</v>
      </c>
      <c r="H67" s="59">
        <v>0</v>
      </c>
      <c r="I67" s="76">
        <f t="shared" si="3"/>
        <v>6875124</v>
      </c>
      <c r="J67" s="62">
        <v>946.2</v>
      </c>
      <c r="K67" s="22">
        <f t="shared" si="0"/>
        <v>7204</v>
      </c>
      <c r="L67" s="22">
        <f t="shared" si="4"/>
        <v>7204</v>
      </c>
      <c r="M67" s="83">
        <f t="shared" si="5"/>
        <v>6816424.8000000007</v>
      </c>
      <c r="N67" s="22">
        <f t="shared" si="12"/>
        <v>127450.43999999948</v>
      </c>
      <c r="O67" s="83">
        <f t="shared" si="6"/>
        <v>6943875.2400000002</v>
      </c>
      <c r="P67" s="23">
        <f t="shared" si="13"/>
        <v>68751.240000000224</v>
      </c>
      <c r="Q67" s="65">
        <f t="shared" si="14"/>
        <v>1.0000000000000033E-2</v>
      </c>
      <c r="R67" s="68">
        <f t="shared" si="8"/>
        <v>-27.199999999999932</v>
      </c>
      <c r="S67" s="56">
        <f t="shared" si="9"/>
        <v>-2.794329155537285E-2</v>
      </c>
      <c r="U67" s="1">
        <f t="shared" si="10"/>
        <v>7204</v>
      </c>
    </row>
    <row r="68" spans="1:21" ht="14.4" x14ac:dyDescent="0.55000000000000004">
      <c r="A68" s="1">
        <f t="shared" si="11"/>
        <v>61</v>
      </c>
      <c r="B68" s="85">
        <v>1211</v>
      </c>
      <c r="C68" s="85">
        <v>1211</v>
      </c>
      <c r="D68" s="34" t="s">
        <v>83</v>
      </c>
      <c r="E68" s="48">
        <v>1440.4</v>
      </c>
      <c r="F68" s="58">
        <v>7048</v>
      </c>
      <c r="G68" s="75">
        <v>10151939</v>
      </c>
      <c r="H68" s="58">
        <v>0</v>
      </c>
      <c r="I68" s="75">
        <f t="shared" si="3"/>
        <v>10151939</v>
      </c>
      <c r="J68" s="61">
        <v>1413.6</v>
      </c>
      <c r="K68" s="20">
        <f t="shared" si="0"/>
        <v>7189</v>
      </c>
      <c r="L68" s="20">
        <f t="shared" si="4"/>
        <v>7189</v>
      </c>
      <c r="M68" s="82">
        <f t="shared" si="5"/>
        <v>10162370.399999999</v>
      </c>
      <c r="N68" s="20">
        <f t="shared" si="12"/>
        <v>91087.990000002086</v>
      </c>
      <c r="O68" s="82">
        <f t="shared" si="6"/>
        <v>10253458.390000001</v>
      </c>
      <c r="P68" s="21">
        <f t="shared" si="13"/>
        <v>101519.3900000006</v>
      </c>
      <c r="Q68" s="64">
        <f t="shared" si="14"/>
        <v>1.0000000000000059E-2</v>
      </c>
      <c r="R68" s="67">
        <f t="shared" si="8"/>
        <v>-26.800000000000182</v>
      </c>
      <c r="S68" s="55">
        <f t="shared" si="9"/>
        <v>-1.8605942793668551E-2</v>
      </c>
      <c r="U68" s="1">
        <f t="shared" si="10"/>
        <v>7189</v>
      </c>
    </row>
    <row r="69" spans="1:21" ht="14.4" x14ac:dyDescent="0.55000000000000004">
      <c r="A69" s="1">
        <f t="shared" si="11"/>
        <v>62</v>
      </c>
      <c r="B69" s="85">
        <v>1215</v>
      </c>
      <c r="C69" s="85">
        <v>1215</v>
      </c>
      <c r="D69" s="34" t="s">
        <v>84</v>
      </c>
      <c r="E69" s="48">
        <v>295</v>
      </c>
      <c r="F69" s="58">
        <v>7048</v>
      </c>
      <c r="G69" s="75">
        <v>2079160</v>
      </c>
      <c r="H69" s="58">
        <v>74968</v>
      </c>
      <c r="I69" s="75">
        <f t="shared" si="3"/>
        <v>2154128</v>
      </c>
      <c r="J69" s="61">
        <v>299.60000000000002</v>
      </c>
      <c r="K69" s="20">
        <f t="shared" si="0"/>
        <v>7189</v>
      </c>
      <c r="L69" s="20">
        <f t="shared" si="4"/>
        <v>7189</v>
      </c>
      <c r="M69" s="82">
        <f t="shared" si="5"/>
        <v>2153824.4000000004</v>
      </c>
      <c r="N69" s="20">
        <f t="shared" si="12"/>
        <v>0</v>
      </c>
      <c r="O69" s="82">
        <f t="shared" si="6"/>
        <v>2153824.4000000004</v>
      </c>
      <c r="P69" s="21">
        <f t="shared" si="13"/>
        <v>-303.59999999962747</v>
      </c>
      <c r="Q69" s="64">
        <f t="shared" si="14"/>
        <v>-1.4093870002136711E-4</v>
      </c>
      <c r="R69" s="67">
        <f t="shared" si="8"/>
        <v>4.6000000000000227</v>
      </c>
      <c r="S69" s="55">
        <f t="shared" si="9"/>
        <v>1.5593220338983128E-2</v>
      </c>
      <c r="U69" s="1">
        <f t="shared" si="10"/>
        <v>7189</v>
      </c>
    </row>
    <row r="70" spans="1:21" ht="14.4" x14ac:dyDescent="0.55000000000000004">
      <c r="A70" s="1">
        <f t="shared" si="11"/>
        <v>63</v>
      </c>
      <c r="B70" s="85">
        <v>1218</v>
      </c>
      <c r="C70" s="85">
        <v>1218</v>
      </c>
      <c r="D70" s="34" t="s">
        <v>85</v>
      </c>
      <c r="E70" s="48">
        <v>288</v>
      </c>
      <c r="F70" s="58">
        <v>7156</v>
      </c>
      <c r="G70" s="75">
        <v>2060928</v>
      </c>
      <c r="H70" s="58">
        <v>144282</v>
      </c>
      <c r="I70" s="75">
        <f t="shared" si="3"/>
        <v>2205210</v>
      </c>
      <c r="J70" s="61">
        <v>314</v>
      </c>
      <c r="K70" s="20">
        <f t="shared" si="0"/>
        <v>7297</v>
      </c>
      <c r="L70" s="20">
        <f t="shared" si="4"/>
        <v>7297</v>
      </c>
      <c r="M70" s="82">
        <f t="shared" si="5"/>
        <v>2291258</v>
      </c>
      <c r="N70" s="20">
        <f t="shared" si="12"/>
        <v>0</v>
      </c>
      <c r="O70" s="82">
        <f t="shared" si="6"/>
        <v>2291258</v>
      </c>
      <c r="P70" s="21">
        <f t="shared" si="13"/>
        <v>86048</v>
      </c>
      <c r="Q70" s="64">
        <f t="shared" si="14"/>
        <v>3.902032006022102E-2</v>
      </c>
      <c r="R70" s="67">
        <f t="shared" si="8"/>
        <v>26</v>
      </c>
      <c r="S70" s="55">
        <f t="shared" si="9"/>
        <v>9.0277777777777776E-2</v>
      </c>
      <c r="U70" s="1">
        <f t="shared" si="10"/>
        <v>7297</v>
      </c>
    </row>
    <row r="71" spans="1:21" ht="14.4" x14ac:dyDescent="0.55000000000000004">
      <c r="A71" s="1">
        <f t="shared" si="11"/>
        <v>64</v>
      </c>
      <c r="B71" s="85">
        <v>2763</v>
      </c>
      <c r="C71" s="85">
        <v>2763</v>
      </c>
      <c r="D71" s="34" t="s">
        <v>86</v>
      </c>
      <c r="E71" s="48">
        <v>593.9</v>
      </c>
      <c r="F71" s="58">
        <v>7120</v>
      </c>
      <c r="G71" s="75">
        <v>4228568</v>
      </c>
      <c r="H71" s="58">
        <v>0</v>
      </c>
      <c r="I71" s="75">
        <f t="shared" si="3"/>
        <v>4228568</v>
      </c>
      <c r="J71" s="61">
        <v>594.6</v>
      </c>
      <c r="K71" s="20">
        <f t="shared" si="0"/>
        <v>7261</v>
      </c>
      <c r="L71" s="20">
        <f t="shared" si="4"/>
        <v>7261</v>
      </c>
      <c r="M71" s="82">
        <f t="shared" si="5"/>
        <v>4317390.6000000006</v>
      </c>
      <c r="N71" s="20">
        <f t="shared" si="12"/>
        <v>0</v>
      </c>
      <c r="O71" s="82">
        <f t="shared" si="6"/>
        <v>4317390.6000000006</v>
      </c>
      <c r="P71" s="21">
        <f t="shared" si="13"/>
        <v>88822.600000000559</v>
      </c>
      <c r="Q71" s="64">
        <f t="shared" si="14"/>
        <v>2.1005361625969016E-2</v>
      </c>
      <c r="R71" s="67">
        <f t="shared" si="8"/>
        <v>0.70000000000004547</v>
      </c>
      <c r="S71" s="55">
        <f t="shared" si="9"/>
        <v>1.1786496043105666E-3</v>
      </c>
      <c r="U71" s="1">
        <f t="shared" si="10"/>
        <v>7261</v>
      </c>
    </row>
    <row r="72" spans="1:21" ht="14.4" x14ac:dyDescent="0.55000000000000004">
      <c r="A72" s="1">
        <f t="shared" si="11"/>
        <v>65</v>
      </c>
      <c r="B72" s="85">
        <v>1221</v>
      </c>
      <c r="C72" s="85">
        <v>1221</v>
      </c>
      <c r="D72" s="35" t="s">
        <v>87</v>
      </c>
      <c r="E72" s="49">
        <v>2488.6999999999998</v>
      </c>
      <c r="F72" s="59">
        <v>7064</v>
      </c>
      <c r="G72" s="76">
        <v>17580177</v>
      </c>
      <c r="H72" s="59">
        <v>0</v>
      </c>
      <c r="I72" s="76">
        <f t="shared" si="3"/>
        <v>17580177</v>
      </c>
      <c r="J72" s="62">
        <v>2624.4</v>
      </c>
      <c r="K72" s="22">
        <f t="shared" ref="K72:K135" si="15">ROUND(F72+$G$2,0)+T72</f>
        <v>7205</v>
      </c>
      <c r="L72" s="22">
        <f t="shared" si="4"/>
        <v>7205</v>
      </c>
      <c r="M72" s="83">
        <f t="shared" si="5"/>
        <v>18908802</v>
      </c>
      <c r="N72" s="22">
        <f t="shared" ref="N72:N83" si="16">MAX((G72*1.01)-M72,0)</f>
        <v>0</v>
      </c>
      <c r="O72" s="83">
        <f t="shared" si="6"/>
        <v>18908802</v>
      </c>
      <c r="P72" s="23">
        <f t="shared" ref="P72:P83" si="17">O72-I72</f>
        <v>1328625</v>
      </c>
      <c r="Q72" s="65">
        <f t="shared" ref="Q72:Q83" si="18">P72/I72</f>
        <v>7.5575177656061143E-2</v>
      </c>
      <c r="R72" s="68">
        <f t="shared" ref="R72:R135" si="19">J72-E72</f>
        <v>135.70000000000027</v>
      </c>
      <c r="S72" s="56">
        <f t="shared" ref="S72:S135" si="20">R72/E72</f>
        <v>5.452645959738027E-2</v>
      </c>
      <c r="U72" s="1">
        <f t="shared" si="10"/>
        <v>7205</v>
      </c>
    </row>
    <row r="73" spans="1:21" ht="14.4" x14ac:dyDescent="0.55000000000000004">
      <c r="A73" s="1">
        <f t="shared" si="11"/>
        <v>66</v>
      </c>
      <c r="B73" s="85">
        <v>1233</v>
      </c>
      <c r="C73" s="85">
        <v>1233</v>
      </c>
      <c r="D73" s="34" t="s">
        <v>88</v>
      </c>
      <c r="E73" s="48">
        <v>1245.3</v>
      </c>
      <c r="F73" s="58">
        <v>7048</v>
      </c>
      <c r="G73" s="75">
        <v>8776874</v>
      </c>
      <c r="H73" s="58">
        <v>0</v>
      </c>
      <c r="I73" s="75">
        <f t="shared" ref="I73:I136" si="21">G73+H73</f>
        <v>8776874</v>
      </c>
      <c r="J73" s="61">
        <v>1216.5</v>
      </c>
      <c r="K73" s="20">
        <f t="shared" si="15"/>
        <v>7189</v>
      </c>
      <c r="L73" s="20">
        <f t="shared" ref="L73:L136" si="22">U73</f>
        <v>7189</v>
      </c>
      <c r="M73" s="82">
        <f t="shared" ref="M73:M136" si="23">J73*L73</f>
        <v>8745418.5</v>
      </c>
      <c r="N73" s="20">
        <f t="shared" si="16"/>
        <v>119224.24000000022</v>
      </c>
      <c r="O73" s="82">
        <f t="shared" ref="O73:O136" si="24">M73+N73</f>
        <v>8864642.7400000002</v>
      </c>
      <c r="P73" s="21">
        <f t="shared" si="17"/>
        <v>87768.740000000224</v>
      </c>
      <c r="Q73" s="64">
        <f t="shared" si="18"/>
        <v>1.0000000000000026E-2</v>
      </c>
      <c r="R73" s="67">
        <f t="shared" si="19"/>
        <v>-28.799999999999955</v>
      </c>
      <c r="S73" s="55">
        <f t="shared" si="20"/>
        <v>-2.3126957359672334E-2</v>
      </c>
      <c r="U73" s="1">
        <f t="shared" ref="U73:U136" si="25">IF(K73&lt;=7048,7048,K73)</f>
        <v>7189</v>
      </c>
    </row>
    <row r="74" spans="1:21" ht="14.4" x14ac:dyDescent="0.55000000000000004">
      <c r="A74" s="1">
        <f t="shared" ref="A74:A137" si="26">A73+1</f>
        <v>67</v>
      </c>
      <c r="B74" s="85">
        <v>1278</v>
      </c>
      <c r="C74" s="85">
        <v>1278</v>
      </c>
      <c r="D74" s="34" t="s">
        <v>89</v>
      </c>
      <c r="E74" s="48">
        <v>3624.2</v>
      </c>
      <c r="F74" s="58">
        <v>7074</v>
      </c>
      <c r="G74" s="75">
        <v>25637591</v>
      </c>
      <c r="H74" s="58">
        <v>433820</v>
      </c>
      <c r="I74" s="75">
        <f t="shared" si="21"/>
        <v>26071411</v>
      </c>
      <c r="J74" s="61">
        <v>3652.7</v>
      </c>
      <c r="K74" s="20">
        <f t="shared" si="15"/>
        <v>7215</v>
      </c>
      <c r="L74" s="20">
        <f t="shared" si="22"/>
        <v>7215</v>
      </c>
      <c r="M74" s="82">
        <f t="shared" si="23"/>
        <v>26354230.5</v>
      </c>
      <c r="N74" s="20">
        <f t="shared" si="16"/>
        <v>0</v>
      </c>
      <c r="O74" s="82">
        <f t="shared" si="24"/>
        <v>26354230.5</v>
      </c>
      <c r="P74" s="21">
        <f t="shared" si="17"/>
        <v>282819.5</v>
      </c>
      <c r="Q74" s="64">
        <f t="shared" si="18"/>
        <v>1.0847878544049649E-2</v>
      </c>
      <c r="R74" s="67">
        <f t="shared" si="19"/>
        <v>28.5</v>
      </c>
      <c r="S74" s="55">
        <f t="shared" si="20"/>
        <v>7.8638044258043157E-3</v>
      </c>
      <c r="U74" s="1">
        <f t="shared" si="25"/>
        <v>7215</v>
      </c>
    </row>
    <row r="75" spans="1:21" ht="14.4" x14ac:dyDescent="0.55000000000000004">
      <c r="A75" s="1">
        <f t="shared" si="26"/>
        <v>68</v>
      </c>
      <c r="B75" s="85">
        <v>1332</v>
      </c>
      <c r="C75" s="85">
        <v>1332</v>
      </c>
      <c r="D75" s="34" t="s">
        <v>90</v>
      </c>
      <c r="E75" s="48">
        <v>763.8</v>
      </c>
      <c r="F75" s="58">
        <v>7048</v>
      </c>
      <c r="G75" s="75">
        <v>5383262</v>
      </c>
      <c r="H75" s="58">
        <v>0</v>
      </c>
      <c r="I75" s="75">
        <f t="shared" si="21"/>
        <v>5383262</v>
      </c>
      <c r="J75" s="61">
        <v>729.8</v>
      </c>
      <c r="K75" s="20">
        <f t="shared" si="15"/>
        <v>7189</v>
      </c>
      <c r="L75" s="20">
        <f t="shared" si="22"/>
        <v>7189</v>
      </c>
      <c r="M75" s="82">
        <f t="shared" si="23"/>
        <v>5246532.1999999993</v>
      </c>
      <c r="N75" s="20">
        <f t="shared" si="16"/>
        <v>190562.42000000086</v>
      </c>
      <c r="O75" s="82">
        <f t="shared" si="24"/>
        <v>5437094.6200000001</v>
      </c>
      <c r="P75" s="21">
        <f t="shared" si="17"/>
        <v>53832.620000000112</v>
      </c>
      <c r="Q75" s="64">
        <f t="shared" si="18"/>
        <v>1.0000000000000021E-2</v>
      </c>
      <c r="R75" s="67">
        <f t="shared" si="19"/>
        <v>-34</v>
      </c>
      <c r="S75" s="55">
        <f t="shared" si="20"/>
        <v>-4.451427075150563E-2</v>
      </c>
      <c r="U75" s="1">
        <f t="shared" si="25"/>
        <v>7189</v>
      </c>
    </row>
    <row r="76" spans="1:21" ht="14.4" x14ac:dyDescent="0.55000000000000004">
      <c r="A76" s="1">
        <f t="shared" si="26"/>
        <v>69</v>
      </c>
      <c r="B76" s="85">
        <v>1337</v>
      </c>
      <c r="C76" s="85">
        <v>1337</v>
      </c>
      <c r="D76" s="34" t="s">
        <v>91</v>
      </c>
      <c r="E76" s="48">
        <v>5194.1000000000004</v>
      </c>
      <c r="F76" s="58">
        <v>7048</v>
      </c>
      <c r="G76" s="75">
        <v>36608017</v>
      </c>
      <c r="H76" s="58">
        <v>0</v>
      </c>
      <c r="I76" s="75">
        <f t="shared" si="21"/>
        <v>36608017</v>
      </c>
      <c r="J76" s="61">
        <v>5089.3</v>
      </c>
      <c r="K76" s="20">
        <f t="shared" si="15"/>
        <v>7189</v>
      </c>
      <c r="L76" s="20">
        <f t="shared" si="22"/>
        <v>7189</v>
      </c>
      <c r="M76" s="82">
        <f t="shared" si="23"/>
        <v>36586977.700000003</v>
      </c>
      <c r="N76" s="20">
        <f t="shared" si="16"/>
        <v>387119.46999999881</v>
      </c>
      <c r="O76" s="82">
        <f t="shared" si="24"/>
        <v>36974097.170000002</v>
      </c>
      <c r="P76" s="21">
        <f t="shared" si="17"/>
        <v>366080.17000000179</v>
      </c>
      <c r="Q76" s="64">
        <f t="shared" si="18"/>
        <v>1.0000000000000049E-2</v>
      </c>
      <c r="R76" s="67">
        <f t="shared" si="19"/>
        <v>-104.80000000000018</v>
      </c>
      <c r="S76" s="55">
        <f t="shared" si="20"/>
        <v>-2.0176738992318241E-2</v>
      </c>
      <c r="U76" s="1">
        <f t="shared" si="25"/>
        <v>7189</v>
      </c>
    </row>
    <row r="77" spans="1:21" ht="14.4" x14ac:dyDescent="0.55000000000000004">
      <c r="A77" s="1">
        <f t="shared" si="26"/>
        <v>70</v>
      </c>
      <c r="B77" s="85">
        <v>1350</v>
      </c>
      <c r="C77" s="85">
        <v>1350</v>
      </c>
      <c r="D77" s="35" t="s">
        <v>92</v>
      </c>
      <c r="E77" s="49">
        <v>446.4</v>
      </c>
      <c r="F77" s="59">
        <v>7048</v>
      </c>
      <c r="G77" s="76">
        <v>3146227</v>
      </c>
      <c r="H77" s="59">
        <v>44662</v>
      </c>
      <c r="I77" s="76">
        <f t="shared" si="21"/>
        <v>3190889</v>
      </c>
      <c r="J77" s="62">
        <v>439.2</v>
      </c>
      <c r="K77" s="22">
        <f t="shared" si="15"/>
        <v>7189</v>
      </c>
      <c r="L77" s="22">
        <f t="shared" si="22"/>
        <v>7189</v>
      </c>
      <c r="M77" s="83">
        <f t="shared" si="23"/>
        <v>3157408.8</v>
      </c>
      <c r="N77" s="22">
        <f t="shared" si="16"/>
        <v>20280.470000000205</v>
      </c>
      <c r="O77" s="83">
        <f t="shared" si="24"/>
        <v>3177689.27</v>
      </c>
      <c r="P77" s="23">
        <f t="shared" si="17"/>
        <v>-13199.729999999981</v>
      </c>
      <c r="Q77" s="65">
        <f t="shared" si="18"/>
        <v>-4.1366935672159013E-3</v>
      </c>
      <c r="R77" s="68">
        <f t="shared" si="19"/>
        <v>-7.1999999999999886</v>
      </c>
      <c r="S77" s="56">
        <f t="shared" si="20"/>
        <v>-1.6129032258064491E-2</v>
      </c>
      <c r="U77" s="1">
        <f t="shared" si="25"/>
        <v>7189</v>
      </c>
    </row>
    <row r="78" spans="1:21" ht="14.4" x14ac:dyDescent="0.55000000000000004">
      <c r="A78" s="1">
        <f t="shared" si="26"/>
        <v>71</v>
      </c>
      <c r="B78" s="85">
        <v>1359</v>
      </c>
      <c r="C78" s="85">
        <v>1359</v>
      </c>
      <c r="D78" s="34" t="s">
        <v>93</v>
      </c>
      <c r="E78" s="48">
        <v>512</v>
      </c>
      <c r="F78" s="58">
        <v>7051</v>
      </c>
      <c r="G78" s="75">
        <v>3610112</v>
      </c>
      <c r="H78" s="58">
        <v>0</v>
      </c>
      <c r="I78" s="75">
        <f t="shared" si="21"/>
        <v>3610112</v>
      </c>
      <c r="J78" s="61">
        <v>487.2</v>
      </c>
      <c r="K78" s="20">
        <f t="shared" si="15"/>
        <v>7192</v>
      </c>
      <c r="L78" s="20">
        <f t="shared" si="22"/>
        <v>7192</v>
      </c>
      <c r="M78" s="82">
        <f t="shared" si="23"/>
        <v>3503942.4</v>
      </c>
      <c r="N78" s="20">
        <f t="shared" si="16"/>
        <v>142270.7200000002</v>
      </c>
      <c r="O78" s="82">
        <f t="shared" si="24"/>
        <v>3646213.12</v>
      </c>
      <c r="P78" s="21">
        <f t="shared" si="17"/>
        <v>36101.120000000112</v>
      </c>
      <c r="Q78" s="64">
        <f t="shared" si="18"/>
        <v>1.0000000000000031E-2</v>
      </c>
      <c r="R78" s="67">
        <f t="shared" si="19"/>
        <v>-24.800000000000011</v>
      </c>
      <c r="S78" s="55">
        <f t="shared" si="20"/>
        <v>-4.8437500000000022E-2</v>
      </c>
      <c r="U78" s="1">
        <f t="shared" si="25"/>
        <v>7192</v>
      </c>
    </row>
    <row r="79" spans="1:21" ht="14.4" x14ac:dyDescent="0.55000000000000004">
      <c r="A79" s="1">
        <f t="shared" si="26"/>
        <v>72</v>
      </c>
      <c r="B79" s="85">
        <v>1368</v>
      </c>
      <c r="C79" s="85">
        <v>1368</v>
      </c>
      <c r="D79" s="34" t="s">
        <v>94</v>
      </c>
      <c r="E79" s="48">
        <v>762.7</v>
      </c>
      <c r="F79" s="58">
        <v>7048</v>
      </c>
      <c r="G79" s="75">
        <v>5375510</v>
      </c>
      <c r="H79" s="58">
        <v>0</v>
      </c>
      <c r="I79" s="75">
        <f t="shared" si="21"/>
        <v>5375510</v>
      </c>
      <c r="J79" s="61">
        <v>745</v>
      </c>
      <c r="K79" s="20">
        <f t="shared" si="15"/>
        <v>7189</v>
      </c>
      <c r="L79" s="20">
        <f t="shared" si="22"/>
        <v>7189</v>
      </c>
      <c r="M79" s="82">
        <f t="shared" si="23"/>
        <v>5355805</v>
      </c>
      <c r="N79" s="20">
        <f t="shared" si="16"/>
        <v>73460.099999999627</v>
      </c>
      <c r="O79" s="82">
        <f t="shared" si="24"/>
        <v>5429265.0999999996</v>
      </c>
      <c r="P79" s="21">
        <f t="shared" si="17"/>
        <v>53755.099999999627</v>
      </c>
      <c r="Q79" s="64">
        <f t="shared" si="18"/>
        <v>9.9999999999999308E-3</v>
      </c>
      <c r="R79" s="67">
        <f t="shared" si="19"/>
        <v>-17.700000000000045</v>
      </c>
      <c r="S79" s="55">
        <f t="shared" si="20"/>
        <v>-2.3207027664874844E-2</v>
      </c>
      <c r="U79" s="1">
        <f t="shared" si="25"/>
        <v>7189</v>
      </c>
    </row>
    <row r="80" spans="1:21" ht="14.4" x14ac:dyDescent="0.55000000000000004">
      <c r="A80" s="1">
        <f t="shared" si="26"/>
        <v>73</v>
      </c>
      <c r="B80" s="85">
        <v>1413</v>
      </c>
      <c r="C80" s="85">
        <v>1413</v>
      </c>
      <c r="D80" s="34" t="s">
        <v>95</v>
      </c>
      <c r="E80" s="48">
        <v>427.9</v>
      </c>
      <c r="F80" s="58">
        <v>7175</v>
      </c>
      <c r="G80" s="75">
        <v>3070183</v>
      </c>
      <c r="H80" s="58">
        <v>0</v>
      </c>
      <c r="I80" s="75">
        <f t="shared" si="21"/>
        <v>3070183</v>
      </c>
      <c r="J80" s="61">
        <v>424.9</v>
      </c>
      <c r="K80" s="20">
        <f t="shared" si="15"/>
        <v>7316</v>
      </c>
      <c r="L80" s="20">
        <f t="shared" si="22"/>
        <v>7316</v>
      </c>
      <c r="M80" s="82">
        <f t="shared" si="23"/>
        <v>3108568.4</v>
      </c>
      <c r="N80" s="20">
        <f t="shared" si="16"/>
        <v>0</v>
      </c>
      <c r="O80" s="82">
        <f t="shared" si="24"/>
        <v>3108568.4</v>
      </c>
      <c r="P80" s="21">
        <f t="shared" si="17"/>
        <v>38385.399999999907</v>
      </c>
      <c r="Q80" s="64">
        <f t="shared" si="18"/>
        <v>1.2502642350635095E-2</v>
      </c>
      <c r="R80" s="67">
        <f t="shared" si="19"/>
        <v>-3</v>
      </c>
      <c r="S80" s="55">
        <f t="shared" si="20"/>
        <v>-7.0109838747370885E-3</v>
      </c>
      <c r="U80" s="1">
        <f t="shared" si="25"/>
        <v>7316</v>
      </c>
    </row>
    <row r="81" spans="1:21" ht="14.4" x14ac:dyDescent="0.55000000000000004">
      <c r="A81" s="1">
        <f t="shared" si="26"/>
        <v>74</v>
      </c>
      <c r="B81" s="85">
        <v>1431</v>
      </c>
      <c r="C81" s="85">
        <v>1431</v>
      </c>
      <c r="D81" s="34" t="s">
        <v>96</v>
      </c>
      <c r="E81" s="48">
        <v>405.6</v>
      </c>
      <c r="F81" s="58">
        <v>7075</v>
      </c>
      <c r="G81" s="75">
        <v>2869620</v>
      </c>
      <c r="H81" s="58">
        <v>21258</v>
      </c>
      <c r="I81" s="75">
        <f t="shared" si="21"/>
        <v>2890878</v>
      </c>
      <c r="J81" s="61">
        <v>408.4</v>
      </c>
      <c r="K81" s="20">
        <f t="shared" si="15"/>
        <v>7216</v>
      </c>
      <c r="L81" s="20">
        <f t="shared" si="22"/>
        <v>7216</v>
      </c>
      <c r="M81" s="82">
        <f t="shared" si="23"/>
        <v>2947014.4</v>
      </c>
      <c r="N81" s="20">
        <f t="shared" si="16"/>
        <v>0</v>
      </c>
      <c r="O81" s="82">
        <f t="shared" si="24"/>
        <v>2947014.4</v>
      </c>
      <c r="P81" s="21">
        <f t="shared" si="17"/>
        <v>56136.399999999907</v>
      </c>
      <c r="Q81" s="64">
        <f t="shared" si="18"/>
        <v>1.9418460412372957E-2</v>
      </c>
      <c r="R81" s="67">
        <f t="shared" si="19"/>
        <v>2.7999999999999545</v>
      </c>
      <c r="S81" s="55">
        <f t="shared" si="20"/>
        <v>6.9033530571990988E-3</v>
      </c>
      <c r="U81" s="1">
        <f t="shared" si="25"/>
        <v>7216</v>
      </c>
    </row>
    <row r="82" spans="1:21" ht="14.4" x14ac:dyDescent="0.55000000000000004">
      <c r="A82" s="1">
        <f t="shared" si="26"/>
        <v>75</v>
      </c>
      <c r="B82" s="85">
        <v>1476</v>
      </c>
      <c r="C82" s="85">
        <v>1476</v>
      </c>
      <c r="D82" s="35" t="s">
        <v>97</v>
      </c>
      <c r="E82" s="49">
        <v>9122.1</v>
      </c>
      <c r="F82" s="59">
        <v>7097</v>
      </c>
      <c r="G82" s="76">
        <v>64739544</v>
      </c>
      <c r="H82" s="59">
        <v>0</v>
      </c>
      <c r="I82" s="76">
        <f t="shared" si="21"/>
        <v>64739544</v>
      </c>
      <c r="J82" s="62">
        <v>8884.7999999999993</v>
      </c>
      <c r="K82" s="22">
        <f t="shared" si="15"/>
        <v>7238</v>
      </c>
      <c r="L82" s="22">
        <f t="shared" si="22"/>
        <v>7238</v>
      </c>
      <c r="M82" s="83">
        <f t="shared" si="23"/>
        <v>64308182.399999991</v>
      </c>
      <c r="N82" s="22">
        <f t="shared" si="16"/>
        <v>1078757.0400000066</v>
      </c>
      <c r="O82" s="83">
        <f t="shared" si="24"/>
        <v>65386939.439999998</v>
      </c>
      <c r="P82" s="23">
        <f t="shared" si="17"/>
        <v>647395.43999999762</v>
      </c>
      <c r="Q82" s="65">
        <f t="shared" si="18"/>
        <v>9.9999999999999638E-3</v>
      </c>
      <c r="R82" s="68">
        <f t="shared" si="19"/>
        <v>-237.30000000000109</v>
      </c>
      <c r="S82" s="56">
        <f t="shared" si="20"/>
        <v>-2.6013746834610569E-2</v>
      </c>
      <c r="U82" s="1">
        <f t="shared" si="25"/>
        <v>7238</v>
      </c>
    </row>
    <row r="83" spans="1:21" ht="14.4" x14ac:dyDescent="0.55000000000000004">
      <c r="A83" s="1">
        <f t="shared" si="26"/>
        <v>76</v>
      </c>
      <c r="B83" s="85">
        <v>1503</v>
      </c>
      <c r="C83" s="85">
        <v>1503</v>
      </c>
      <c r="D83" s="34" t="s">
        <v>98</v>
      </c>
      <c r="E83" s="48">
        <v>1470.7</v>
      </c>
      <c r="F83" s="58">
        <v>7048</v>
      </c>
      <c r="G83" s="75">
        <v>10365494</v>
      </c>
      <c r="H83" s="58">
        <v>0</v>
      </c>
      <c r="I83" s="75">
        <f t="shared" si="21"/>
        <v>10365494</v>
      </c>
      <c r="J83" s="61">
        <v>1462</v>
      </c>
      <c r="K83" s="20">
        <f t="shared" si="15"/>
        <v>7189</v>
      </c>
      <c r="L83" s="20">
        <f t="shared" si="22"/>
        <v>7189</v>
      </c>
      <c r="M83" s="82">
        <f t="shared" si="23"/>
        <v>10510318</v>
      </c>
      <c r="N83" s="20">
        <f t="shared" si="16"/>
        <v>0</v>
      </c>
      <c r="O83" s="82">
        <f t="shared" si="24"/>
        <v>10510318</v>
      </c>
      <c r="P83" s="21">
        <f t="shared" si="17"/>
        <v>144824</v>
      </c>
      <c r="Q83" s="64">
        <f t="shared" si="18"/>
        <v>1.397174124069726E-2</v>
      </c>
      <c r="R83" s="67">
        <f t="shared" si="19"/>
        <v>-8.7000000000000455</v>
      </c>
      <c r="S83" s="55">
        <f t="shared" si="20"/>
        <v>-5.9155504181682503E-3</v>
      </c>
      <c r="U83" s="1">
        <f t="shared" si="25"/>
        <v>7189</v>
      </c>
    </row>
    <row r="84" spans="1:21" ht="14.4" x14ac:dyDescent="0.55000000000000004">
      <c r="A84" s="1">
        <f t="shared" si="26"/>
        <v>77</v>
      </c>
      <c r="B84" s="85">
        <v>1576</v>
      </c>
      <c r="C84" s="85">
        <v>1576</v>
      </c>
      <c r="D84" s="34" t="s">
        <v>99</v>
      </c>
      <c r="E84" s="48">
        <v>3127</v>
      </c>
      <c r="F84" s="58">
        <v>7048</v>
      </c>
      <c r="G84" s="75">
        <v>22039096</v>
      </c>
      <c r="H84" s="58">
        <v>0</v>
      </c>
      <c r="I84" s="75">
        <f t="shared" si="21"/>
        <v>22039096</v>
      </c>
      <c r="J84" s="61">
        <v>3223.6</v>
      </c>
      <c r="K84" s="20">
        <f t="shared" si="15"/>
        <v>7189</v>
      </c>
      <c r="L84" s="20">
        <f t="shared" si="22"/>
        <v>7189</v>
      </c>
      <c r="M84" s="82">
        <f t="shared" si="23"/>
        <v>23174460.399999999</v>
      </c>
      <c r="N84" s="20">
        <f>MAX((G84*1.01)-M84,0)</f>
        <v>0</v>
      </c>
      <c r="O84" s="82">
        <f>M84+N84</f>
        <v>23174460.399999999</v>
      </c>
      <c r="P84" s="21">
        <f>O84-I84</f>
        <v>1135364.3999999985</v>
      </c>
      <c r="Q84" s="64">
        <f>P84/I84</f>
        <v>5.1515924246620576E-2</v>
      </c>
      <c r="R84" s="67">
        <f t="shared" si="19"/>
        <v>96.599999999999909</v>
      </c>
      <c r="S84" s="55">
        <f t="shared" si="20"/>
        <v>3.0892228973456958E-2</v>
      </c>
      <c r="U84" s="1">
        <f t="shared" si="25"/>
        <v>7189</v>
      </c>
    </row>
    <row r="85" spans="1:21" ht="14.4" x14ac:dyDescent="0.55000000000000004">
      <c r="A85" s="1">
        <f t="shared" si="26"/>
        <v>78</v>
      </c>
      <c r="B85" s="85">
        <v>1602</v>
      </c>
      <c r="C85" s="85">
        <v>1602</v>
      </c>
      <c r="D85" s="34" t="s">
        <v>100</v>
      </c>
      <c r="E85" s="48">
        <v>507.6</v>
      </c>
      <c r="F85" s="58">
        <v>7048</v>
      </c>
      <c r="G85" s="75">
        <v>3577565</v>
      </c>
      <c r="H85" s="58">
        <v>0</v>
      </c>
      <c r="I85" s="75">
        <f t="shared" si="21"/>
        <v>3577565</v>
      </c>
      <c r="J85" s="61">
        <v>483.9</v>
      </c>
      <c r="K85" s="20">
        <f t="shared" si="15"/>
        <v>7189</v>
      </c>
      <c r="L85" s="20">
        <f t="shared" si="22"/>
        <v>7189</v>
      </c>
      <c r="M85" s="82">
        <f t="shared" si="23"/>
        <v>3478757.0999999996</v>
      </c>
      <c r="N85" s="20">
        <f t="shared" ref="N85:N148" si="27">MAX((G85*1.01)-M85,0)</f>
        <v>134583.55000000028</v>
      </c>
      <c r="O85" s="82">
        <f t="shared" si="24"/>
        <v>3613340.65</v>
      </c>
      <c r="P85" s="21">
        <f t="shared" ref="P85:P148" si="28">O85-I85</f>
        <v>35775.649999999907</v>
      </c>
      <c r="Q85" s="64">
        <f t="shared" ref="Q85:Q148" si="29">P85/I85</f>
        <v>9.9999999999999742E-3</v>
      </c>
      <c r="R85" s="67">
        <f t="shared" si="19"/>
        <v>-23.700000000000045</v>
      </c>
      <c r="S85" s="55">
        <f t="shared" si="20"/>
        <v>-4.6690307328605289E-2</v>
      </c>
      <c r="U85" s="1">
        <f t="shared" si="25"/>
        <v>7189</v>
      </c>
    </row>
    <row r="86" spans="1:21" ht="14.4" x14ac:dyDescent="0.55000000000000004">
      <c r="A86" s="1">
        <f t="shared" si="26"/>
        <v>79</v>
      </c>
      <c r="B86" s="85">
        <v>1611</v>
      </c>
      <c r="C86" s="85">
        <v>1611</v>
      </c>
      <c r="D86" s="34" t="s">
        <v>101</v>
      </c>
      <c r="E86" s="48">
        <v>14930.5</v>
      </c>
      <c r="F86" s="58">
        <v>7048</v>
      </c>
      <c r="G86" s="75">
        <v>105230164</v>
      </c>
      <c r="H86" s="58">
        <v>0</v>
      </c>
      <c r="I86" s="75">
        <f t="shared" si="21"/>
        <v>105230164</v>
      </c>
      <c r="J86" s="61">
        <v>14470.6</v>
      </c>
      <c r="K86" s="20">
        <f t="shared" si="15"/>
        <v>7189</v>
      </c>
      <c r="L86" s="20">
        <f t="shared" si="22"/>
        <v>7189</v>
      </c>
      <c r="M86" s="82">
        <f t="shared" si="23"/>
        <v>104029143.40000001</v>
      </c>
      <c r="N86" s="20">
        <f t="shared" si="27"/>
        <v>2253322.2399999946</v>
      </c>
      <c r="O86" s="82">
        <f t="shared" si="24"/>
        <v>106282465.64</v>
      </c>
      <c r="P86" s="21">
        <f t="shared" si="28"/>
        <v>1052301.6400000006</v>
      </c>
      <c r="Q86" s="64">
        <f t="shared" si="29"/>
        <v>1.0000000000000005E-2</v>
      </c>
      <c r="R86" s="67">
        <f t="shared" si="19"/>
        <v>-459.89999999999964</v>
      </c>
      <c r="S86" s="55">
        <f t="shared" si="20"/>
        <v>-3.0802719265932126E-2</v>
      </c>
      <c r="U86" s="1">
        <f t="shared" si="25"/>
        <v>7189</v>
      </c>
    </row>
    <row r="87" spans="1:21" ht="14.4" x14ac:dyDescent="0.55000000000000004">
      <c r="A87" s="1">
        <f t="shared" si="26"/>
        <v>80</v>
      </c>
      <c r="B87" s="85">
        <v>1619</v>
      </c>
      <c r="C87" s="85">
        <v>1619</v>
      </c>
      <c r="D87" s="35" t="s">
        <v>102</v>
      </c>
      <c r="E87" s="49">
        <v>1167.0999999999999</v>
      </c>
      <c r="F87" s="59">
        <v>7048</v>
      </c>
      <c r="G87" s="76">
        <v>8225721</v>
      </c>
      <c r="H87" s="59">
        <v>0</v>
      </c>
      <c r="I87" s="76">
        <f t="shared" si="21"/>
        <v>8225721</v>
      </c>
      <c r="J87" s="62">
        <v>1168.5999999999999</v>
      </c>
      <c r="K87" s="22">
        <f t="shared" si="15"/>
        <v>7189</v>
      </c>
      <c r="L87" s="22">
        <f t="shared" si="22"/>
        <v>7189</v>
      </c>
      <c r="M87" s="83">
        <f t="shared" si="23"/>
        <v>8401065.3999999985</v>
      </c>
      <c r="N87" s="22">
        <f t="shared" si="27"/>
        <v>0</v>
      </c>
      <c r="O87" s="83">
        <f t="shared" si="24"/>
        <v>8401065.3999999985</v>
      </c>
      <c r="P87" s="23">
        <f t="shared" si="28"/>
        <v>175344.39999999851</v>
      </c>
      <c r="Q87" s="65">
        <f t="shared" si="29"/>
        <v>2.1316599481066584E-2</v>
      </c>
      <c r="R87" s="68">
        <f t="shared" si="19"/>
        <v>1.5</v>
      </c>
      <c r="S87" s="56">
        <f t="shared" si="20"/>
        <v>1.2852369120041128E-3</v>
      </c>
      <c r="U87" s="1">
        <f t="shared" si="25"/>
        <v>7189</v>
      </c>
    </row>
    <row r="88" spans="1:21" ht="14.4" x14ac:dyDescent="0.55000000000000004">
      <c r="A88" s="1">
        <f t="shared" si="26"/>
        <v>81</v>
      </c>
      <c r="B88" s="85">
        <v>1638</v>
      </c>
      <c r="C88" s="85">
        <v>1638</v>
      </c>
      <c r="D88" s="34" t="s">
        <v>103</v>
      </c>
      <c r="E88" s="48">
        <v>1607.2</v>
      </c>
      <c r="F88" s="58">
        <v>7058</v>
      </c>
      <c r="G88" s="75">
        <v>11343618</v>
      </c>
      <c r="H88" s="58">
        <v>0</v>
      </c>
      <c r="I88" s="75">
        <f t="shared" si="21"/>
        <v>11343618</v>
      </c>
      <c r="J88" s="61">
        <v>1547.5</v>
      </c>
      <c r="K88" s="20">
        <f t="shared" si="15"/>
        <v>7199</v>
      </c>
      <c r="L88" s="20">
        <f t="shared" si="22"/>
        <v>7199</v>
      </c>
      <c r="M88" s="82">
        <f t="shared" si="23"/>
        <v>11140452.5</v>
      </c>
      <c r="N88" s="20">
        <f t="shared" si="27"/>
        <v>316601.6799999997</v>
      </c>
      <c r="O88" s="82">
        <f t="shared" si="24"/>
        <v>11457054.18</v>
      </c>
      <c r="P88" s="21">
        <f t="shared" si="28"/>
        <v>113436.1799999997</v>
      </c>
      <c r="Q88" s="64">
        <f t="shared" si="29"/>
        <v>9.9999999999999742E-3</v>
      </c>
      <c r="R88" s="67">
        <f t="shared" si="19"/>
        <v>-59.700000000000045</v>
      </c>
      <c r="S88" s="55">
        <f t="shared" si="20"/>
        <v>-3.714534594325538E-2</v>
      </c>
      <c r="U88" s="1">
        <f t="shared" si="25"/>
        <v>7199</v>
      </c>
    </row>
    <row r="89" spans="1:21" ht="14.4" x14ac:dyDescent="0.55000000000000004">
      <c r="A89" s="1">
        <f t="shared" si="26"/>
        <v>82</v>
      </c>
      <c r="B89" s="85">
        <v>1675</v>
      </c>
      <c r="C89" s="85">
        <v>1675</v>
      </c>
      <c r="D89" s="34" t="s">
        <v>104</v>
      </c>
      <c r="E89" s="48">
        <v>193.4</v>
      </c>
      <c r="F89" s="58">
        <v>7203</v>
      </c>
      <c r="G89" s="75">
        <v>1393060</v>
      </c>
      <c r="H89" s="58">
        <v>69165</v>
      </c>
      <c r="I89" s="75">
        <f t="shared" si="21"/>
        <v>1462225</v>
      </c>
      <c r="J89" s="61">
        <v>211.7</v>
      </c>
      <c r="K89" s="20">
        <f t="shared" si="15"/>
        <v>7344</v>
      </c>
      <c r="L89" s="20">
        <f t="shared" si="22"/>
        <v>7344</v>
      </c>
      <c r="M89" s="82">
        <f t="shared" si="23"/>
        <v>1554724.7999999998</v>
      </c>
      <c r="N89" s="20">
        <f t="shared" si="27"/>
        <v>0</v>
      </c>
      <c r="O89" s="82">
        <f t="shared" si="24"/>
        <v>1554724.7999999998</v>
      </c>
      <c r="P89" s="21">
        <f t="shared" si="28"/>
        <v>92499.799999999814</v>
      </c>
      <c r="Q89" s="64">
        <f t="shared" si="29"/>
        <v>6.3259621467284324E-2</v>
      </c>
      <c r="R89" s="67">
        <f t="shared" si="19"/>
        <v>18.299999999999983</v>
      </c>
      <c r="S89" s="55">
        <f t="shared" si="20"/>
        <v>9.4622543950361848E-2</v>
      </c>
      <c r="U89" s="1">
        <f t="shared" si="25"/>
        <v>7344</v>
      </c>
    </row>
    <row r="90" spans="1:21" ht="14.4" x14ac:dyDescent="0.55000000000000004">
      <c r="A90" s="1">
        <f t="shared" si="26"/>
        <v>83</v>
      </c>
      <c r="B90" s="85">
        <v>1701</v>
      </c>
      <c r="C90" s="85">
        <v>1701</v>
      </c>
      <c r="D90" s="34" t="s">
        <v>105</v>
      </c>
      <c r="E90" s="48">
        <v>2169</v>
      </c>
      <c r="F90" s="58">
        <v>7048</v>
      </c>
      <c r="G90" s="75">
        <v>15287112</v>
      </c>
      <c r="H90" s="58">
        <v>0</v>
      </c>
      <c r="I90" s="75">
        <f t="shared" si="21"/>
        <v>15287112</v>
      </c>
      <c r="J90" s="61">
        <v>2068.6</v>
      </c>
      <c r="K90" s="20">
        <f t="shared" si="15"/>
        <v>7189</v>
      </c>
      <c r="L90" s="20">
        <f t="shared" si="22"/>
        <v>7189</v>
      </c>
      <c r="M90" s="82">
        <f t="shared" si="23"/>
        <v>14871165.399999999</v>
      </c>
      <c r="N90" s="20">
        <f t="shared" si="27"/>
        <v>568817.72000000253</v>
      </c>
      <c r="O90" s="82">
        <f t="shared" si="24"/>
        <v>15439983.120000001</v>
      </c>
      <c r="P90" s="21">
        <f t="shared" si="28"/>
        <v>152871.12000000104</v>
      </c>
      <c r="Q90" s="64">
        <f t="shared" si="29"/>
        <v>1.0000000000000068E-2</v>
      </c>
      <c r="R90" s="67">
        <f t="shared" si="19"/>
        <v>-100.40000000000009</v>
      </c>
      <c r="S90" s="55">
        <f t="shared" si="20"/>
        <v>-4.6288612263716042E-2</v>
      </c>
      <c r="U90" s="1">
        <f t="shared" si="25"/>
        <v>7189</v>
      </c>
    </row>
    <row r="91" spans="1:21" ht="14.4" x14ac:dyDescent="0.55000000000000004">
      <c r="A91" s="1">
        <f t="shared" si="26"/>
        <v>84</v>
      </c>
      <c r="B91" s="85">
        <v>1719</v>
      </c>
      <c r="C91" s="85">
        <v>1719</v>
      </c>
      <c r="D91" s="34" t="s">
        <v>106</v>
      </c>
      <c r="E91" s="48">
        <v>821.6</v>
      </c>
      <c r="F91" s="58">
        <v>7048</v>
      </c>
      <c r="G91" s="75">
        <v>5790637</v>
      </c>
      <c r="H91" s="58">
        <v>0</v>
      </c>
      <c r="I91" s="75">
        <f t="shared" si="21"/>
        <v>5790637</v>
      </c>
      <c r="J91" s="61">
        <v>846.1</v>
      </c>
      <c r="K91" s="20">
        <f t="shared" si="15"/>
        <v>7189</v>
      </c>
      <c r="L91" s="20">
        <f t="shared" si="22"/>
        <v>7189</v>
      </c>
      <c r="M91" s="82">
        <f t="shared" si="23"/>
        <v>6082612.9000000004</v>
      </c>
      <c r="N91" s="20">
        <f t="shared" si="27"/>
        <v>0</v>
      </c>
      <c r="O91" s="82">
        <f t="shared" si="24"/>
        <v>6082612.9000000004</v>
      </c>
      <c r="P91" s="21">
        <f t="shared" si="28"/>
        <v>291975.90000000037</v>
      </c>
      <c r="Q91" s="64">
        <f t="shared" si="29"/>
        <v>5.0422069281842459E-2</v>
      </c>
      <c r="R91" s="67">
        <f t="shared" si="19"/>
        <v>24.5</v>
      </c>
      <c r="S91" s="55">
        <f t="shared" si="20"/>
        <v>2.9819863680623174E-2</v>
      </c>
      <c r="U91" s="1">
        <f t="shared" si="25"/>
        <v>7189</v>
      </c>
    </row>
    <row r="92" spans="1:21" ht="14.4" x14ac:dyDescent="0.55000000000000004">
      <c r="A92" s="1">
        <f t="shared" si="26"/>
        <v>85</v>
      </c>
      <c r="B92" s="85">
        <v>1737</v>
      </c>
      <c r="C92" s="85">
        <v>1737</v>
      </c>
      <c r="D92" s="35" t="s">
        <v>107</v>
      </c>
      <c r="E92" s="49">
        <v>32606.7</v>
      </c>
      <c r="F92" s="59">
        <v>7096</v>
      </c>
      <c r="G92" s="76">
        <v>231377143</v>
      </c>
      <c r="H92" s="59">
        <v>0</v>
      </c>
      <c r="I92" s="76">
        <f t="shared" si="21"/>
        <v>231377143</v>
      </c>
      <c r="J92" s="62">
        <v>31621.5</v>
      </c>
      <c r="K92" s="22">
        <f t="shared" si="15"/>
        <v>7237</v>
      </c>
      <c r="L92" s="22">
        <f t="shared" si="22"/>
        <v>7237</v>
      </c>
      <c r="M92" s="83">
        <f t="shared" si="23"/>
        <v>228844795.5</v>
      </c>
      <c r="N92" s="22">
        <f t="shared" si="27"/>
        <v>4846118.9300000072</v>
      </c>
      <c r="O92" s="83">
        <f t="shared" si="24"/>
        <v>233690914.43000001</v>
      </c>
      <c r="P92" s="23">
        <f t="shared" si="28"/>
        <v>2313771.4300000072</v>
      </c>
      <c r="Q92" s="65">
        <f t="shared" si="29"/>
        <v>1.0000000000000031E-2</v>
      </c>
      <c r="R92" s="68">
        <f t="shared" si="19"/>
        <v>-985.20000000000073</v>
      </c>
      <c r="S92" s="56">
        <f t="shared" si="20"/>
        <v>-3.0214649136527178E-2</v>
      </c>
      <c r="U92" s="1">
        <f t="shared" si="25"/>
        <v>7237</v>
      </c>
    </row>
    <row r="93" spans="1:21" ht="14.4" x14ac:dyDescent="0.55000000000000004">
      <c r="A93" s="1">
        <f t="shared" si="26"/>
        <v>86</v>
      </c>
      <c r="B93" s="85">
        <v>1782</v>
      </c>
      <c r="C93" s="85">
        <v>1782</v>
      </c>
      <c r="D93" s="34" t="s">
        <v>108</v>
      </c>
      <c r="E93" s="48">
        <v>102</v>
      </c>
      <c r="F93" s="58">
        <v>7048</v>
      </c>
      <c r="G93" s="75">
        <v>718896</v>
      </c>
      <c r="H93" s="58">
        <v>0</v>
      </c>
      <c r="I93" s="75">
        <f t="shared" si="21"/>
        <v>718896</v>
      </c>
      <c r="J93" s="61">
        <v>102</v>
      </c>
      <c r="K93" s="20">
        <f t="shared" si="15"/>
        <v>7189</v>
      </c>
      <c r="L93" s="20">
        <f t="shared" si="22"/>
        <v>7189</v>
      </c>
      <c r="M93" s="82">
        <f t="shared" si="23"/>
        <v>733278</v>
      </c>
      <c r="N93" s="20">
        <f t="shared" si="27"/>
        <v>0</v>
      </c>
      <c r="O93" s="82">
        <f t="shared" si="24"/>
        <v>733278</v>
      </c>
      <c r="P93" s="21">
        <f t="shared" si="28"/>
        <v>14382</v>
      </c>
      <c r="Q93" s="64">
        <f t="shared" si="29"/>
        <v>2.0005675368898978E-2</v>
      </c>
      <c r="R93" s="67">
        <f t="shared" si="19"/>
        <v>0</v>
      </c>
      <c r="S93" s="55">
        <f t="shared" si="20"/>
        <v>0</v>
      </c>
      <c r="U93" s="1">
        <f t="shared" si="25"/>
        <v>7189</v>
      </c>
    </row>
    <row r="94" spans="1:21" ht="14.4" x14ac:dyDescent="0.55000000000000004">
      <c r="A94" s="1">
        <f t="shared" si="26"/>
        <v>87</v>
      </c>
      <c r="B94" s="85">
        <v>1791</v>
      </c>
      <c r="C94" s="85">
        <v>1791</v>
      </c>
      <c r="D94" s="34" t="s">
        <v>109</v>
      </c>
      <c r="E94" s="48">
        <v>872.1</v>
      </c>
      <c r="F94" s="58">
        <v>7048</v>
      </c>
      <c r="G94" s="75">
        <v>6146561</v>
      </c>
      <c r="H94" s="58">
        <v>0</v>
      </c>
      <c r="I94" s="75">
        <f t="shared" si="21"/>
        <v>6146561</v>
      </c>
      <c r="J94" s="61">
        <v>868.7</v>
      </c>
      <c r="K94" s="20">
        <f t="shared" si="15"/>
        <v>7189</v>
      </c>
      <c r="L94" s="20">
        <f t="shared" si="22"/>
        <v>7189</v>
      </c>
      <c r="M94" s="82">
        <f t="shared" si="23"/>
        <v>6245084.3000000007</v>
      </c>
      <c r="N94" s="20">
        <f t="shared" si="27"/>
        <v>0</v>
      </c>
      <c r="O94" s="82">
        <f t="shared" si="24"/>
        <v>6245084.3000000007</v>
      </c>
      <c r="P94" s="21">
        <f t="shared" si="28"/>
        <v>98523.300000000745</v>
      </c>
      <c r="Q94" s="64">
        <f t="shared" si="29"/>
        <v>1.602901199548833E-2</v>
      </c>
      <c r="R94" s="67">
        <f t="shared" si="19"/>
        <v>-3.3999999999999773</v>
      </c>
      <c r="S94" s="55">
        <f t="shared" si="20"/>
        <v>-3.8986354775828198E-3</v>
      </c>
      <c r="U94" s="1">
        <f t="shared" si="25"/>
        <v>7189</v>
      </c>
    </row>
    <row r="95" spans="1:21" ht="14.4" x14ac:dyDescent="0.55000000000000004">
      <c r="A95" s="1">
        <f t="shared" si="26"/>
        <v>88</v>
      </c>
      <c r="B95" s="85">
        <v>1863</v>
      </c>
      <c r="C95" s="85">
        <v>1863</v>
      </c>
      <c r="D95" s="34" t="s">
        <v>110</v>
      </c>
      <c r="E95" s="48">
        <v>10489</v>
      </c>
      <c r="F95" s="58">
        <v>7048</v>
      </c>
      <c r="G95" s="75">
        <v>73926472</v>
      </c>
      <c r="H95" s="58">
        <v>0</v>
      </c>
      <c r="I95" s="75">
        <f t="shared" si="21"/>
        <v>73926472</v>
      </c>
      <c r="J95" s="61">
        <v>10309.799999999999</v>
      </c>
      <c r="K95" s="20">
        <f t="shared" si="15"/>
        <v>7189</v>
      </c>
      <c r="L95" s="20">
        <f t="shared" si="22"/>
        <v>7189</v>
      </c>
      <c r="M95" s="82">
        <f t="shared" si="23"/>
        <v>74117152.199999988</v>
      </c>
      <c r="N95" s="20">
        <f t="shared" si="27"/>
        <v>548584.52000001073</v>
      </c>
      <c r="O95" s="82">
        <f t="shared" si="24"/>
        <v>74665736.719999999</v>
      </c>
      <c r="P95" s="21">
        <f t="shared" si="28"/>
        <v>739264.71999999881</v>
      </c>
      <c r="Q95" s="64">
        <f t="shared" si="29"/>
        <v>9.9999999999999846E-3</v>
      </c>
      <c r="R95" s="67">
        <f t="shared" si="19"/>
        <v>-179.20000000000073</v>
      </c>
      <c r="S95" s="55">
        <f t="shared" si="20"/>
        <v>-1.7084564782152801E-2</v>
      </c>
      <c r="U95" s="1">
        <f t="shared" si="25"/>
        <v>7189</v>
      </c>
    </row>
    <row r="96" spans="1:21" ht="14.4" x14ac:dyDescent="0.55000000000000004">
      <c r="A96" s="1">
        <f t="shared" si="26"/>
        <v>89</v>
      </c>
      <c r="B96" s="85">
        <v>1908</v>
      </c>
      <c r="C96" s="85">
        <v>1908</v>
      </c>
      <c r="D96" s="34" t="s">
        <v>111</v>
      </c>
      <c r="E96" s="48">
        <v>386</v>
      </c>
      <c r="F96" s="58">
        <v>7048</v>
      </c>
      <c r="G96" s="75">
        <v>2720528</v>
      </c>
      <c r="H96" s="58">
        <v>107634</v>
      </c>
      <c r="I96" s="75">
        <f t="shared" si="21"/>
        <v>2828162</v>
      </c>
      <c r="J96" s="61">
        <v>378.5</v>
      </c>
      <c r="K96" s="20">
        <f t="shared" si="15"/>
        <v>7189</v>
      </c>
      <c r="L96" s="20">
        <f t="shared" si="22"/>
        <v>7189</v>
      </c>
      <c r="M96" s="82">
        <f t="shared" si="23"/>
        <v>2721036.5</v>
      </c>
      <c r="N96" s="20">
        <f t="shared" si="27"/>
        <v>26696.779999999795</v>
      </c>
      <c r="O96" s="82">
        <f t="shared" si="24"/>
        <v>2747733.28</v>
      </c>
      <c r="P96" s="21">
        <f t="shared" si="28"/>
        <v>-80428.720000000205</v>
      </c>
      <c r="Q96" s="64">
        <f t="shared" si="29"/>
        <v>-2.8438512362446072E-2</v>
      </c>
      <c r="R96" s="67">
        <f t="shared" si="19"/>
        <v>-7.5</v>
      </c>
      <c r="S96" s="55">
        <f t="shared" si="20"/>
        <v>-1.9430051813471502E-2</v>
      </c>
      <c r="U96" s="1">
        <f t="shared" si="25"/>
        <v>7189</v>
      </c>
    </row>
    <row r="97" spans="1:21" ht="14.4" x14ac:dyDescent="0.55000000000000004">
      <c r="A97" s="1">
        <f t="shared" si="26"/>
        <v>90</v>
      </c>
      <c r="B97" s="85">
        <v>1926</v>
      </c>
      <c r="C97" s="85">
        <v>1926</v>
      </c>
      <c r="D97" s="35" t="s">
        <v>112</v>
      </c>
      <c r="E97" s="49">
        <v>557.29999999999995</v>
      </c>
      <c r="F97" s="59">
        <v>7074</v>
      </c>
      <c r="G97" s="76">
        <v>3942340</v>
      </c>
      <c r="H97" s="59">
        <v>0</v>
      </c>
      <c r="I97" s="76">
        <f t="shared" si="21"/>
        <v>3942340</v>
      </c>
      <c r="J97" s="62">
        <v>530.79999999999995</v>
      </c>
      <c r="K97" s="22">
        <f t="shared" si="15"/>
        <v>7215</v>
      </c>
      <c r="L97" s="22">
        <f t="shared" si="22"/>
        <v>7215</v>
      </c>
      <c r="M97" s="83">
        <f t="shared" si="23"/>
        <v>3829721.9999999995</v>
      </c>
      <c r="N97" s="22">
        <f t="shared" si="27"/>
        <v>152041.40000000037</v>
      </c>
      <c r="O97" s="83">
        <f t="shared" si="24"/>
        <v>3981763.4</v>
      </c>
      <c r="P97" s="23">
        <f t="shared" si="28"/>
        <v>39423.399999999907</v>
      </c>
      <c r="Q97" s="65">
        <f t="shared" si="29"/>
        <v>9.9999999999999759E-3</v>
      </c>
      <c r="R97" s="68">
        <f t="shared" si="19"/>
        <v>-26.5</v>
      </c>
      <c r="S97" s="56">
        <f t="shared" si="20"/>
        <v>-4.7550690830791317E-2</v>
      </c>
      <c r="U97" s="1">
        <f t="shared" si="25"/>
        <v>7215</v>
      </c>
    </row>
    <row r="98" spans="1:21" ht="14.4" x14ac:dyDescent="0.55000000000000004">
      <c r="A98" s="1">
        <f t="shared" si="26"/>
        <v>91</v>
      </c>
      <c r="B98" s="85">
        <v>1944</v>
      </c>
      <c r="C98" s="85">
        <v>1944</v>
      </c>
      <c r="D98" s="34" t="s">
        <v>113</v>
      </c>
      <c r="E98" s="48">
        <v>959.2</v>
      </c>
      <c r="F98" s="58">
        <v>7146</v>
      </c>
      <c r="G98" s="75">
        <v>6854443</v>
      </c>
      <c r="H98" s="58">
        <v>0</v>
      </c>
      <c r="I98" s="75">
        <f t="shared" si="21"/>
        <v>6854443</v>
      </c>
      <c r="J98" s="61">
        <v>946.6</v>
      </c>
      <c r="K98" s="20">
        <f t="shared" si="15"/>
        <v>7287</v>
      </c>
      <c r="L98" s="20">
        <f t="shared" si="22"/>
        <v>7287</v>
      </c>
      <c r="M98" s="82">
        <f t="shared" si="23"/>
        <v>6897874.2000000002</v>
      </c>
      <c r="N98" s="20">
        <f t="shared" si="27"/>
        <v>25113.229999999516</v>
      </c>
      <c r="O98" s="82">
        <f t="shared" si="24"/>
        <v>6922987.4299999997</v>
      </c>
      <c r="P98" s="21">
        <f t="shared" si="28"/>
        <v>68544.429999999702</v>
      </c>
      <c r="Q98" s="64">
        <f t="shared" si="29"/>
        <v>9.9999999999999568E-3</v>
      </c>
      <c r="R98" s="67">
        <f t="shared" si="19"/>
        <v>-12.600000000000023</v>
      </c>
      <c r="S98" s="55">
        <f t="shared" si="20"/>
        <v>-1.3135946622185177E-2</v>
      </c>
      <c r="U98" s="1">
        <f t="shared" si="25"/>
        <v>7287</v>
      </c>
    </row>
    <row r="99" spans="1:21" ht="14.4" x14ac:dyDescent="0.55000000000000004">
      <c r="A99" s="1">
        <f t="shared" si="26"/>
        <v>92</v>
      </c>
      <c r="B99" s="85">
        <v>1953</v>
      </c>
      <c r="C99" s="85">
        <v>1953</v>
      </c>
      <c r="D99" s="34" t="s">
        <v>114</v>
      </c>
      <c r="E99" s="48">
        <v>574.1</v>
      </c>
      <c r="F99" s="58">
        <v>7048</v>
      </c>
      <c r="G99" s="75">
        <v>4046257</v>
      </c>
      <c r="H99" s="58">
        <v>0</v>
      </c>
      <c r="I99" s="75">
        <f t="shared" si="21"/>
        <v>4046257</v>
      </c>
      <c r="J99" s="61">
        <v>577.1</v>
      </c>
      <c r="K99" s="20">
        <f t="shared" si="15"/>
        <v>7189</v>
      </c>
      <c r="L99" s="20">
        <f t="shared" si="22"/>
        <v>7189</v>
      </c>
      <c r="M99" s="82">
        <f t="shared" si="23"/>
        <v>4148771.9000000004</v>
      </c>
      <c r="N99" s="20">
        <f t="shared" si="27"/>
        <v>0</v>
      </c>
      <c r="O99" s="82">
        <f t="shared" si="24"/>
        <v>4148771.9000000004</v>
      </c>
      <c r="P99" s="21">
        <f t="shared" si="28"/>
        <v>102514.90000000037</v>
      </c>
      <c r="Q99" s="64">
        <f t="shared" si="29"/>
        <v>2.5335736212504636E-2</v>
      </c>
      <c r="R99" s="67">
        <f t="shared" si="19"/>
        <v>3</v>
      </c>
      <c r="S99" s="55">
        <f t="shared" si="20"/>
        <v>5.2255704581083435E-3</v>
      </c>
      <c r="U99" s="1">
        <f t="shared" si="25"/>
        <v>7189</v>
      </c>
    </row>
    <row r="100" spans="1:21" ht="14.4" x14ac:dyDescent="0.55000000000000004">
      <c r="A100" s="1">
        <f t="shared" si="26"/>
        <v>93</v>
      </c>
      <c r="B100" s="85">
        <v>1963</v>
      </c>
      <c r="C100" s="85">
        <v>1963</v>
      </c>
      <c r="D100" s="34" t="s">
        <v>115</v>
      </c>
      <c r="E100" s="48">
        <v>552.29999999999995</v>
      </c>
      <c r="F100" s="58">
        <v>7048</v>
      </c>
      <c r="G100" s="75">
        <v>3892610</v>
      </c>
      <c r="H100" s="58">
        <v>0</v>
      </c>
      <c r="I100" s="75">
        <f t="shared" si="21"/>
        <v>3892610</v>
      </c>
      <c r="J100" s="61">
        <v>553.4</v>
      </c>
      <c r="K100" s="20">
        <f t="shared" si="15"/>
        <v>7189</v>
      </c>
      <c r="L100" s="20">
        <f t="shared" si="22"/>
        <v>7189</v>
      </c>
      <c r="M100" s="82">
        <f t="shared" si="23"/>
        <v>3978392.5999999996</v>
      </c>
      <c r="N100" s="20">
        <f t="shared" si="27"/>
        <v>0</v>
      </c>
      <c r="O100" s="82">
        <f t="shared" si="24"/>
        <v>3978392.5999999996</v>
      </c>
      <c r="P100" s="21">
        <f t="shared" si="28"/>
        <v>85782.599999999627</v>
      </c>
      <c r="Q100" s="64">
        <f t="shared" si="29"/>
        <v>2.2037296312756641E-2</v>
      </c>
      <c r="R100" s="67">
        <f t="shared" si="19"/>
        <v>1.1000000000000227</v>
      </c>
      <c r="S100" s="55">
        <f t="shared" si="20"/>
        <v>1.9916711931921472E-3</v>
      </c>
      <c r="U100" s="1">
        <f t="shared" si="25"/>
        <v>7189</v>
      </c>
    </row>
    <row r="101" spans="1:21" ht="14.4" x14ac:dyDescent="0.55000000000000004">
      <c r="A101" s="1">
        <f t="shared" si="26"/>
        <v>94</v>
      </c>
      <c r="B101" s="85">
        <v>3582</v>
      </c>
      <c r="C101" s="85">
        <v>1968</v>
      </c>
      <c r="D101" s="34" t="s">
        <v>116</v>
      </c>
      <c r="E101" s="48">
        <v>603.9</v>
      </c>
      <c r="F101" s="58">
        <v>7112</v>
      </c>
      <c r="G101" s="75">
        <v>4294937</v>
      </c>
      <c r="H101" s="58">
        <v>0</v>
      </c>
      <c r="I101" s="75">
        <f t="shared" si="21"/>
        <v>4294937</v>
      </c>
      <c r="J101" s="61">
        <v>576.29999999999995</v>
      </c>
      <c r="K101" s="20">
        <f t="shared" si="15"/>
        <v>7253</v>
      </c>
      <c r="L101" s="20">
        <f t="shared" si="22"/>
        <v>7253</v>
      </c>
      <c r="M101" s="82">
        <f t="shared" si="23"/>
        <v>4179903.8999999994</v>
      </c>
      <c r="N101" s="20">
        <f t="shared" si="27"/>
        <v>157982.47000000067</v>
      </c>
      <c r="O101" s="82">
        <f t="shared" si="24"/>
        <v>4337886.37</v>
      </c>
      <c r="P101" s="21">
        <f t="shared" si="28"/>
        <v>42949.370000000112</v>
      </c>
      <c r="Q101" s="64">
        <f t="shared" si="29"/>
        <v>1.0000000000000026E-2</v>
      </c>
      <c r="R101" s="67">
        <f t="shared" si="19"/>
        <v>-27.600000000000023</v>
      </c>
      <c r="S101" s="55">
        <f t="shared" si="20"/>
        <v>-4.5702930948832626E-2</v>
      </c>
      <c r="U101" s="1">
        <f t="shared" si="25"/>
        <v>7253</v>
      </c>
    </row>
    <row r="102" spans="1:21" ht="14.4" x14ac:dyDescent="0.55000000000000004">
      <c r="A102" s="1">
        <f t="shared" si="26"/>
        <v>95</v>
      </c>
      <c r="B102" s="85">
        <v>3978</v>
      </c>
      <c r="C102" s="85">
        <v>3978</v>
      </c>
      <c r="D102" s="35" t="s">
        <v>117</v>
      </c>
      <c r="E102" s="49">
        <v>541.1</v>
      </c>
      <c r="F102" s="59">
        <v>7092</v>
      </c>
      <c r="G102" s="76">
        <v>3837481</v>
      </c>
      <c r="H102" s="59">
        <v>28363</v>
      </c>
      <c r="I102" s="76">
        <f t="shared" si="21"/>
        <v>3865844</v>
      </c>
      <c r="J102" s="62">
        <v>546.1</v>
      </c>
      <c r="K102" s="22">
        <f t="shared" si="15"/>
        <v>7233</v>
      </c>
      <c r="L102" s="22">
        <f t="shared" si="22"/>
        <v>7233</v>
      </c>
      <c r="M102" s="83">
        <f t="shared" si="23"/>
        <v>3949941.3000000003</v>
      </c>
      <c r="N102" s="22">
        <f t="shared" si="27"/>
        <v>0</v>
      </c>
      <c r="O102" s="83">
        <f t="shared" si="24"/>
        <v>3949941.3000000003</v>
      </c>
      <c r="P102" s="23">
        <f t="shared" si="28"/>
        <v>84097.300000000279</v>
      </c>
      <c r="Q102" s="65">
        <f t="shared" si="29"/>
        <v>2.175393006029221E-2</v>
      </c>
      <c r="R102" s="68">
        <f t="shared" si="19"/>
        <v>5</v>
      </c>
      <c r="S102" s="56">
        <f t="shared" si="20"/>
        <v>9.2404361485862122E-3</v>
      </c>
      <c r="U102" s="1">
        <f t="shared" si="25"/>
        <v>7233</v>
      </c>
    </row>
    <row r="103" spans="1:21" ht="14.4" x14ac:dyDescent="0.55000000000000004">
      <c r="A103" s="1">
        <f t="shared" si="26"/>
        <v>96</v>
      </c>
      <c r="B103" s="85">
        <v>6741</v>
      </c>
      <c r="C103" s="85">
        <v>6741</v>
      </c>
      <c r="D103" s="36" t="s">
        <v>118</v>
      </c>
      <c r="E103" s="48">
        <v>795.9</v>
      </c>
      <c r="F103" s="58">
        <v>7048</v>
      </c>
      <c r="G103" s="75">
        <v>5609503</v>
      </c>
      <c r="H103" s="58">
        <v>191800</v>
      </c>
      <c r="I103" s="75">
        <f t="shared" si="21"/>
        <v>5801303</v>
      </c>
      <c r="J103" s="61">
        <v>786.9</v>
      </c>
      <c r="K103" s="20">
        <f t="shared" si="15"/>
        <v>7189</v>
      </c>
      <c r="L103" s="20">
        <f t="shared" si="22"/>
        <v>7189</v>
      </c>
      <c r="M103" s="82">
        <f t="shared" si="23"/>
        <v>5657024.0999999996</v>
      </c>
      <c r="N103" s="20">
        <f t="shared" si="27"/>
        <v>8573.9300000006333</v>
      </c>
      <c r="O103" s="82">
        <f t="shared" si="24"/>
        <v>5665598.0300000003</v>
      </c>
      <c r="P103" s="21">
        <f t="shared" si="28"/>
        <v>-135704.96999999974</v>
      </c>
      <c r="Q103" s="64">
        <f t="shared" si="29"/>
        <v>-2.3392153452422626E-2</v>
      </c>
      <c r="R103" s="67">
        <f t="shared" si="19"/>
        <v>-9</v>
      </c>
      <c r="S103" s="55">
        <f t="shared" si="20"/>
        <v>-1.1307953260459858E-2</v>
      </c>
      <c r="U103" s="1">
        <f t="shared" si="25"/>
        <v>7189</v>
      </c>
    </row>
    <row r="104" spans="1:21" ht="14.4" x14ac:dyDescent="0.55000000000000004">
      <c r="A104" s="1">
        <f t="shared" si="26"/>
        <v>97</v>
      </c>
      <c r="B104" s="85">
        <v>1970</v>
      </c>
      <c r="C104" s="85">
        <v>1970</v>
      </c>
      <c r="D104" s="34" t="s">
        <v>119</v>
      </c>
      <c r="E104" s="48">
        <v>503</v>
      </c>
      <c r="F104" s="58">
        <v>7052</v>
      </c>
      <c r="G104" s="75">
        <v>3547156</v>
      </c>
      <c r="H104" s="58">
        <v>0</v>
      </c>
      <c r="I104" s="75">
        <f t="shared" si="21"/>
        <v>3547156</v>
      </c>
      <c r="J104" s="61">
        <v>505</v>
      </c>
      <c r="K104" s="20">
        <f t="shared" si="15"/>
        <v>7193</v>
      </c>
      <c r="L104" s="20">
        <f t="shared" si="22"/>
        <v>7193</v>
      </c>
      <c r="M104" s="82">
        <f t="shared" si="23"/>
        <v>3632465</v>
      </c>
      <c r="N104" s="20">
        <f t="shared" si="27"/>
        <v>0</v>
      </c>
      <c r="O104" s="82">
        <f t="shared" si="24"/>
        <v>3632465</v>
      </c>
      <c r="P104" s="21">
        <f t="shared" si="28"/>
        <v>85309</v>
      </c>
      <c r="Q104" s="64">
        <f t="shared" si="29"/>
        <v>2.4049971300952086E-2</v>
      </c>
      <c r="R104" s="67">
        <f t="shared" si="19"/>
        <v>2</v>
      </c>
      <c r="S104" s="55">
        <f t="shared" si="20"/>
        <v>3.9761431411530811E-3</v>
      </c>
      <c r="U104" s="1">
        <f t="shared" si="25"/>
        <v>7193</v>
      </c>
    </row>
    <row r="105" spans="1:21" ht="14.4" x14ac:dyDescent="0.55000000000000004">
      <c r="A105" s="1">
        <f t="shared" si="26"/>
        <v>98</v>
      </c>
      <c r="B105" s="85">
        <v>1972</v>
      </c>
      <c r="C105" s="85">
        <v>1972</v>
      </c>
      <c r="D105" s="34" t="s">
        <v>120</v>
      </c>
      <c r="E105" s="48">
        <v>323</v>
      </c>
      <c r="F105" s="58">
        <v>7048</v>
      </c>
      <c r="G105" s="75">
        <v>2276504</v>
      </c>
      <c r="H105" s="58">
        <v>0</v>
      </c>
      <c r="I105" s="75">
        <f t="shared" si="21"/>
        <v>2276504</v>
      </c>
      <c r="J105" s="61">
        <v>322</v>
      </c>
      <c r="K105" s="20">
        <f t="shared" si="15"/>
        <v>7189</v>
      </c>
      <c r="L105" s="20">
        <f t="shared" si="22"/>
        <v>7189</v>
      </c>
      <c r="M105" s="82">
        <f t="shared" si="23"/>
        <v>2314858</v>
      </c>
      <c r="N105" s="20">
        <f t="shared" si="27"/>
        <v>0</v>
      </c>
      <c r="O105" s="82">
        <f t="shared" si="24"/>
        <v>2314858</v>
      </c>
      <c r="P105" s="21">
        <f t="shared" si="28"/>
        <v>38354</v>
      </c>
      <c r="Q105" s="64">
        <f t="shared" si="29"/>
        <v>1.6847763061255329E-2</v>
      </c>
      <c r="R105" s="67">
        <f t="shared" si="19"/>
        <v>-1</v>
      </c>
      <c r="S105" s="55">
        <f t="shared" si="20"/>
        <v>-3.0959752321981426E-3</v>
      </c>
      <c r="U105" s="1">
        <f t="shared" si="25"/>
        <v>7189</v>
      </c>
    </row>
    <row r="106" spans="1:21" ht="14.4" x14ac:dyDescent="0.55000000000000004">
      <c r="A106" s="1">
        <f t="shared" si="26"/>
        <v>99</v>
      </c>
      <c r="B106" s="85">
        <v>1965</v>
      </c>
      <c r="C106" s="85">
        <v>1965</v>
      </c>
      <c r="D106" s="34" t="s">
        <v>121</v>
      </c>
      <c r="E106" s="48">
        <v>577.79999999999995</v>
      </c>
      <c r="F106" s="58">
        <v>7048</v>
      </c>
      <c r="G106" s="75">
        <v>4072334</v>
      </c>
      <c r="H106" s="58">
        <v>47610</v>
      </c>
      <c r="I106" s="75">
        <f t="shared" si="21"/>
        <v>4119944</v>
      </c>
      <c r="J106" s="61">
        <v>563</v>
      </c>
      <c r="K106" s="20">
        <f t="shared" si="15"/>
        <v>7189</v>
      </c>
      <c r="L106" s="20">
        <f t="shared" si="22"/>
        <v>7189</v>
      </c>
      <c r="M106" s="82">
        <f t="shared" si="23"/>
        <v>4047407</v>
      </c>
      <c r="N106" s="20">
        <f t="shared" si="27"/>
        <v>65650.339999999851</v>
      </c>
      <c r="O106" s="82">
        <f t="shared" si="24"/>
        <v>4113057.34</v>
      </c>
      <c r="P106" s="21">
        <f t="shared" si="28"/>
        <v>-6886.660000000149</v>
      </c>
      <c r="Q106" s="64">
        <f t="shared" si="29"/>
        <v>-1.6715421374659822E-3</v>
      </c>
      <c r="R106" s="67">
        <f t="shared" si="19"/>
        <v>-14.799999999999955</v>
      </c>
      <c r="S106" s="55">
        <f t="shared" si="20"/>
        <v>-2.5614399446175072E-2</v>
      </c>
      <c r="U106" s="1">
        <f t="shared" si="25"/>
        <v>7189</v>
      </c>
    </row>
    <row r="107" spans="1:21" ht="14.4" x14ac:dyDescent="0.55000000000000004">
      <c r="A107" s="1">
        <f t="shared" si="26"/>
        <v>100</v>
      </c>
      <c r="B107" s="85">
        <v>657</v>
      </c>
      <c r="C107" s="85">
        <v>657</v>
      </c>
      <c r="D107" s="35" t="s">
        <v>122</v>
      </c>
      <c r="E107" s="49">
        <v>869.6</v>
      </c>
      <c r="F107" s="59">
        <v>7048</v>
      </c>
      <c r="G107" s="76">
        <v>6128941</v>
      </c>
      <c r="H107" s="59">
        <v>63830</v>
      </c>
      <c r="I107" s="76">
        <f t="shared" si="21"/>
        <v>6192771</v>
      </c>
      <c r="J107" s="62">
        <v>870.9</v>
      </c>
      <c r="K107" s="22">
        <f t="shared" si="15"/>
        <v>7189</v>
      </c>
      <c r="L107" s="22">
        <f t="shared" si="22"/>
        <v>7189</v>
      </c>
      <c r="M107" s="83">
        <f t="shared" si="23"/>
        <v>6260900.0999999996</v>
      </c>
      <c r="N107" s="22">
        <f t="shared" si="27"/>
        <v>0</v>
      </c>
      <c r="O107" s="83">
        <f t="shared" si="24"/>
        <v>6260900.0999999996</v>
      </c>
      <c r="P107" s="23">
        <f t="shared" si="28"/>
        <v>68129.099999999627</v>
      </c>
      <c r="Q107" s="65">
        <f t="shared" si="29"/>
        <v>1.1001391784065586E-2</v>
      </c>
      <c r="R107" s="68">
        <f t="shared" si="19"/>
        <v>1.2999999999999545</v>
      </c>
      <c r="S107" s="56">
        <f t="shared" si="20"/>
        <v>1.4949402023918519E-3</v>
      </c>
      <c r="U107" s="1">
        <f t="shared" si="25"/>
        <v>7189</v>
      </c>
    </row>
    <row r="108" spans="1:21" ht="14.4" x14ac:dyDescent="0.55000000000000004">
      <c r="A108" s="1">
        <f t="shared" si="26"/>
        <v>101</v>
      </c>
      <c r="B108" s="85">
        <v>1989</v>
      </c>
      <c r="C108" s="85">
        <v>1989</v>
      </c>
      <c r="D108" s="36" t="s">
        <v>123</v>
      </c>
      <c r="E108" s="48">
        <v>415</v>
      </c>
      <c r="F108" s="58">
        <v>7048</v>
      </c>
      <c r="G108" s="75">
        <v>2924920</v>
      </c>
      <c r="H108" s="58">
        <v>0</v>
      </c>
      <c r="I108" s="75">
        <f t="shared" si="21"/>
        <v>2924920</v>
      </c>
      <c r="J108" s="61">
        <v>401</v>
      </c>
      <c r="K108" s="20">
        <f t="shared" si="15"/>
        <v>7189</v>
      </c>
      <c r="L108" s="20">
        <f t="shared" si="22"/>
        <v>7189</v>
      </c>
      <c r="M108" s="82">
        <f t="shared" si="23"/>
        <v>2882789</v>
      </c>
      <c r="N108" s="20">
        <f t="shared" si="27"/>
        <v>71380.200000000186</v>
      </c>
      <c r="O108" s="82">
        <f t="shared" si="24"/>
        <v>2954169.2</v>
      </c>
      <c r="P108" s="21">
        <f t="shared" si="28"/>
        <v>29249.200000000186</v>
      </c>
      <c r="Q108" s="64">
        <f t="shared" si="29"/>
        <v>1.0000000000000064E-2</v>
      </c>
      <c r="R108" s="67">
        <f t="shared" si="19"/>
        <v>-14</v>
      </c>
      <c r="S108" s="55">
        <f t="shared" si="20"/>
        <v>-3.3734939759036145E-2</v>
      </c>
      <c r="U108" s="1">
        <f t="shared" si="25"/>
        <v>7189</v>
      </c>
    </row>
    <row r="109" spans="1:21" ht="14.4" x14ac:dyDescent="0.55000000000000004">
      <c r="A109" s="1">
        <f t="shared" si="26"/>
        <v>102</v>
      </c>
      <c r="B109" s="85">
        <v>2007</v>
      </c>
      <c r="C109" s="85">
        <v>2007</v>
      </c>
      <c r="D109" s="36" t="s">
        <v>124</v>
      </c>
      <c r="E109" s="48">
        <v>604.20000000000005</v>
      </c>
      <c r="F109" s="58">
        <v>7048</v>
      </c>
      <c r="G109" s="75">
        <v>4258402</v>
      </c>
      <c r="H109" s="58">
        <v>126986</v>
      </c>
      <c r="I109" s="75">
        <f t="shared" si="21"/>
        <v>4385388</v>
      </c>
      <c r="J109" s="61">
        <v>572.70000000000005</v>
      </c>
      <c r="K109" s="20">
        <f t="shared" si="15"/>
        <v>7189</v>
      </c>
      <c r="L109" s="20">
        <f t="shared" si="22"/>
        <v>7189</v>
      </c>
      <c r="M109" s="82">
        <f t="shared" si="23"/>
        <v>4117140.3000000003</v>
      </c>
      <c r="N109" s="20">
        <f t="shared" si="27"/>
        <v>183845.7200000002</v>
      </c>
      <c r="O109" s="82">
        <f t="shared" si="24"/>
        <v>4300986.0200000005</v>
      </c>
      <c r="P109" s="21">
        <f t="shared" si="28"/>
        <v>-84401.979999999516</v>
      </c>
      <c r="Q109" s="64">
        <f t="shared" si="29"/>
        <v>-1.9246183005927758E-2</v>
      </c>
      <c r="R109" s="67">
        <f t="shared" si="19"/>
        <v>-31.5</v>
      </c>
      <c r="S109" s="55">
        <f t="shared" si="20"/>
        <v>-5.2135054617676264E-2</v>
      </c>
      <c r="U109" s="1">
        <f t="shared" si="25"/>
        <v>7189</v>
      </c>
    </row>
    <row r="110" spans="1:21" s="31" customFormat="1" ht="14.4" x14ac:dyDescent="0.55000000000000004">
      <c r="A110" s="31">
        <f t="shared" si="26"/>
        <v>103</v>
      </c>
      <c r="B110" s="99">
        <v>2088</v>
      </c>
      <c r="C110" s="99">
        <v>2088</v>
      </c>
      <c r="D110" s="34" t="s">
        <v>125</v>
      </c>
      <c r="E110" s="48">
        <v>681.2</v>
      </c>
      <c r="F110" s="58">
        <v>7151</v>
      </c>
      <c r="G110" s="75">
        <v>4871261</v>
      </c>
      <c r="H110" s="58">
        <v>96804</v>
      </c>
      <c r="I110" s="75">
        <f t="shared" si="21"/>
        <v>4968065</v>
      </c>
      <c r="J110" s="61">
        <v>652.79999999999995</v>
      </c>
      <c r="K110" s="20">
        <f t="shared" si="15"/>
        <v>7292</v>
      </c>
      <c r="L110" s="20">
        <f t="shared" si="22"/>
        <v>7292</v>
      </c>
      <c r="M110" s="82">
        <f t="shared" si="23"/>
        <v>4760217.5999999996</v>
      </c>
      <c r="N110" s="20">
        <f t="shared" si="27"/>
        <v>159756.01000000071</v>
      </c>
      <c r="O110" s="82">
        <f t="shared" si="24"/>
        <v>4919973.6100000003</v>
      </c>
      <c r="P110" s="21">
        <f t="shared" si="28"/>
        <v>-48091.389999999665</v>
      </c>
      <c r="Q110" s="64">
        <f t="shared" si="29"/>
        <v>-9.6801048295462443E-3</v>
      </c>
      <c r="R110" s="67">
        <f t="shared" si="19"/>
        <v>-28.400000000000091</v>
      </c>
      <c r="S110" s="55">
        <f t="shared" si="20"/>
        <v>-4.1691133294186861E-2</v>
      </c>
      <c r="T110" s="100"/>
      <c r="U110" s="1">
        <f t="shared" si="25"/>
        <v>7292</v>
      </c>
    </row>
    <row r="111" spans="1:21" ht="14.4" x14ac:dyDescent="0.55000000000000004">
      <c r="A111" s="1">
        <f t="shared" si="26"/>
        <v>104</v>
      </c>
      <c r="B111" s="85">
        <v>2097</v>
      </c>
      <c r="C111" s="85">
        <v>2097</v>
      </c>
      <c r="D111" s="34" t="s">
        <v>126</v>
      </c>
      <c r="E111" s="48">
        <v>474.7</v>
      </c>
      <c r="F111" s="58">
        <v>7101</v>
      </c>
      <c r="G111" s="75">
        <v>3370845</v>
      </c>
      <c r="H111" s="58">
        <v>0</v>
      </c>
      <c r="I111" s="75">
        <f t="shared" si="21"/>
        <v>3370845</v>
      </c>
      <c r="J111" s="61">
        <v>473</v>
      </c>
      <c r="K111" s="20">
        <f t="shared" si="15"/>
        <v>7242</v>
      </c>
      <c r="L111" s="20">
        <f t="shared" si="22"/>
        <v>7242</v>
      </c>
      <c r="M111" s="82">
        <f t="shared" si="23"/>
        <v>3425466</v>
      </c>
      <c r="N111" s="20">
        <f t="shared" si="27"/>
        <v>0</v>
      </c>
      <c r="O111" s="82">
        <f t="shared" si="24"/>
        <v>3425466</v>
      </c>
      <c r="P111" s="21">
        <f t="shared" si="28"/>
        <v>54621</v>
      </c>
      <c r="Q111" s="64">
        <f t="shared" si="29"/>
        <v>1.6203948861487252E-2</v>
      </c>
      <c r="R111" s="67">
        <f t="shared" si="19"/>
        <v>-1.6999999999999886</v>
      </c>
      <c r="S111" s="55">
        <f t="shared" si="20"/>
        <v>-3.5812091847482381E-3</v>
      </c>
      <c r="U111" s="1">
        <f t="shared" si="25"/>
        <v>7242</v>
      </c>
    </row>
    <row r="112" spans="1:21" ht="14.4" x14ac:dyDescent="0.55000000000000004">
      <c r="A112" s="1">
        <f t="shared" si="26"/>
        <v>105</v>
      </c>
      <c r="B112" s="85">
        <v>2113</v>
      </c>
      <c r="C112" s="85">
        <v>2113</v>
      </c>
      <c r="D112" s="35" t="s">
        <v>127</v>
      </c>
      <c r="E112" s="49">
        <v>187.2</v>
      </c>
      <c r="F112" s="59">
        <v>7048</v>
      </c>
      <c r="G112" s="76">
        <v>1319386</v>
      </c>
      <c r="H112" s="59">
        <v>4360</v>
      </c>
      <c r="I112" s="76">
        <f t="shared" si="21"/>
        <v>1323746</v>
      </c>
      <c r="J112" s="62">
        <v>192.3</v>
      </c>
      <c r="K112" s="22">
        <f t="shared" si="15"/>
        <v>7189</v>
      </c>
      <c r="L112" s="22">
        <f t="shared" si="22"/>
        <v>7189</v>
      </c>
      <c r="M112" s="83">
        <f t="shared" si="23"/>
        <v>1382444.7000000002</v>
      </c>
      <c r="N112" s="22">
        <f t="shared" si="27"/>
        <v>0</v>
      </c>
      <c r="O112" s="83">
        <f t="shared" si="24"/>
        <v>1382444.7000000002</v>
      </c>
      <c r="P112" s="23">
        <f t="shared" si="28"/>
        <v>58698.700000000186</v>
      </c>
      <c r="Q112" s="65">
        <f t="shared" si="29"/>
        <v>4.4342872424166103E-2</v>
      </c>
      <c r="R112" s="68">
        <f t="shared" si="19"/>
        <v>5.1000000000000227</v>
      </c>
      <c r="S112" s="56">
        <f t="shared" si="20"/>
        <v>2.7243589743589865E-2</v>
      </c>
      <c r="U112" s="1">
        <f t="shared" si="25"/>
        <v>7189</v>
      </c>
    </row>
    <row r="113" spans="1:21" ht="14.4" x14ac:dyDescent="0.55000000000000004">
      <c r="A113" s="1">
        <f t="shared" si="26"/>
        <v>106</v>
      </c>
      <c r="B113" s="85">
        <v>2124</v>
      </c>
      <c r="C113" s="85">
        <v>2124</v>
      </c>
      <c r="D113" s="34" t="s">
        <v>128</v>
      </c>
      <c r="E113" s="48">
        <v>1275.3</v>
      </c>
      <c r="F113" s="58">
        <v>7048</v>
      </c>
      <c r="G113" s="75">
        <v>8988314</v>
      </c>
      <c r="H113" s="58">
        <v>0</v>
      </c>
      <c r="I113" s="75">
        <f t="shared" si="21"/>
        <v>8988314</v>
      </c>
      <c r="J113" s="61">
        <v>1228.4000000000001</v>
      </c>
      <c r="K113" s="20">
        <f t="shared" si="15"/>
        <v>7189</v>
      </c>
      <c r="L113" s="20">
        <f t="shared" si="22"/>
        <v>7189</v>
      </c>
      <c r="M113" s="82">
        <f t="shared" si="23"/>
        <v>8830967.6000000015</v>
      </c>
      <c r="N113" s="20">
        <f t="shared" si="27"/>
        <v>247229.53999999911</v>
      </c>
      <c r="O113" s="82">
        <f t="shared" si="24"/>
        <v>9078197.1400000006</v>
      </c>
      <c r="P113" s="21">
        <f t="shared" si="28"/>
        <v>89883.140000000596</v>
      </c>
      <c r="Q113" s="64">
        <f t="shared" si="29"/>
        <v>1.0000000000000066E-2</v>
      </c>
      <c r="R113" s="67">
        <f t="shared" si="19"/>
        <v>-46.899999999999864</v>
      </c>
      <c r="S113" s="55">
        <f t="shared" si="20"/>
        <v>-3.6775660628871533E-2</v>
      </c>
      <c r="U113" s="1">
        <f t="shared" si="25"/>
        <v>7189</v>
      </c>
    </row>
    <row r="114" spans="1:21" ht="14.4" x14ac:dyDescent="0.55000000000000004">
      <c r="A114" s="1">
        <f t="shared" si="26"/>
        <v>107</v>
      </c>
      <c r="B114" s="85">
        <v>2151</v>
      </c>
      <c r="C114" s="85">
        <v>2151</v>
      </c>
      <c r="D114" s="34" t="s">
        <v>129</v>
      </c>
      <c r="E114" s="48">
        <v>416.9</v>
      </c>
      <c r="F114" s="58">
        <v>7112</v>
      </c>
      <c r="G114" s="75">
        <v>2964993</v>
      </c>
      <c r="H114" s="58">
        <v>35463</v>
      </c>
      <c r="I114" s="75">
        <f t="shared" si="21"/>
        <v>3000456</v>
      </c>
      <c r="J114" s="61">
        <v>401.2</v>
      </c>
      <c r="K114" s="20">
        <f t="shared" si="15"/>
        <v>7253</v>
      </c>
      <c r="L114" s="20">
        <f t="shared" si="22"/>
        <v>7253</v>
      </c>
      <c r="M114" s="82">
        <f t="shared" si="23"/>
        <v>2909903.6</v>
      </c>
      <c r="N114" s="20">
        <f t="shared" si="27"/>
        <v>84739.330000000075</v>
      </c>
      <c r="O114" s="82">
        <f t="shared" si="24"/>
        <v>2994642.93</v>
      </c>
      <c r="P114" s="21">
        <f t="shared" si="28"/>
        <v>-5813.0699999998324</v>
      </c>
      <c r="Q114" s="64">
        <f t="shared" si="29"/>
        <v>-1.9373955158815302E-3</v>
      </c>
      <c r="R114" s="67">
        <f t="shared" si="19"/>
        <v>-15.699999999999989</v>
      </c>
      <c r="S114" s="55">
        <f t="shared" si="20"/>
        <v>-3.765891100983447E-2</v>
      </c>
      <c r="U114" s="1">
        <f t="shared" si="25"/>
        <v>7253</v>
      </c>
    </row>
    <row r="115" spans="1:21" ht="14.4" x14ac:dyDescent="0.55000000000000004">
      <c r="A115" s="1">
        <f t="shared" si="26"/>
        <v>108</v>
      </c>
      <c r="B115" s="85">
        <v>2169</v>
      </c>
      <c r="C115" s="85">
        <v>2169</v>
      </c>
      <c r="D115" s="34" t="s">
        <v>130</v>
      </c>
      <c r="E115" s="48">
        <v>1607.5</v>
      </c>
      <c r="F115" s="58">
        <v>7048</v>
      </c>
      <c r="G115" s="75">
        <v>11329660</v>
      </c>
      <c r="H115" s="58">
        <v>0</v>
      </c>
      <c r="I115" s="75">
        <f t="shared" si="21"/>
        <v>11329660</v>
      </c>
      <c r="J115" s="61">
        <v>1602.7</v>
      </c>
      <c r="K115" s="20">
        <f t="shared" si="15"/>
        <v>7189</v>
      </c>
      <c r="L115" s="20">
        <f t="shared" si="22"/>
        <v>7189</v>
      </c>
      <c r="M115" s="82">
        <f t="shared" si="23"/>
        <v>11521810.300000001</v>
      </c>
      <c r="N115" s="20">
        <f t="shared" si="27"/>
        <v>0</v>
      </c>
      <c r="O115" s="82">
        <f t="shared" si="24"/>
        <v>11521810.300000001</v>
      </c>
      <c r="P115" s="21">
        <f t="shared" si="28"/>
        <v>192150.30000000075</v>
      </c>
      <c r="Q115" s="64">
        <f t="shared" si="29"/>
        <v>1.6959935249601554E-2</v>
      </c>
      <c r="R115" s="67">
        <f t="shared" si="19"/>
        <v>-4.7999999999999545</v>
      </c>
      <c r="S115" s="55">
        <f t="shared" si="20"/>
        <v>-2.9860031104198782E-3</v>
      </c>
      <c r="U115" s="1">
        <f t="shared" si="25"/>
        <v>7189</v>
      </c>
    </row>
    <row r="116" spans="1:21" ht="14.4" x14ac:dyDescent="0.55000000000000004">
      <c r="A116" s="1">
        <f t="shared" si="26"/>
        <v>109</v>
      </c>
      <c r="B116" s="85">
        <v>2295</v>
      </c>
      <c r="C116" s="85">
        <v>2295</v>
      </c>
      <c r="D116" s="34" t="s">
        <v>131</v>
      </c>
      <c r="E116" s="48">
        <v>1067.2</v>
      </c>
      <c r="F116" s="58">
        <v>7048</v>
      </c>
      <c r="G116" s="75">
        <v>7521626</v>
      </c>
      <c r="H116" s="58">
        <v>0</v>
      </c>
      <c r="I116" s="75">
        <f t="shared" si="21"/>
        <v>7521626</v>
      </c>
      <c r="J116" s="61">
        <v>1045.9000000000001</v>
      </c>
      <c r="K116" s="20">
        <f t="shared" si="15"/>
        <v>7189</v>
      </c>
      <c r="L116" s="20">
        <f t="shared" si="22"/>
        <v>7189</v>
      </c>
      <c r="M116" s="82">
        <f t="shared" si="23"/>
        <v>7518975.1000000006</v>
      </c>
      <c r="N116" s="20">
        <f t="shared" si="27"/>
        <v>77867.159999999218</v>
      </c>
      <c r="O116" s="82">
        <f t="shared" si="24"/>
        <v>7596842.2599999998</v>
      </c>
      <c r="P116" s="21">
        <f t="shared" si="28"/>
        <v>75216.259999999776</v>
      </c>
      <c r="Q116" s="64">
        <f t="shared" si="29"/>
        <v>9.9999999999999707E-3</v>
      </c>
      <c r="R116" s="67">
        <f t="shared" si="19"/>
        <v>-21.299999999999955</v>
      </c>
      <c r="S116" s="55">
        <f t="shared" si="20"/>
        <v>-1.995877061469261E-2</v>
      </c>
      <c r="U116" s="1">
        <f t="shared" si="25"/>
        <v>7189</v>
      </c>
    </row>
    <row r="117" spans="1:21" ht="14.4" x14ac:dyDescent="0.55000000000000004">
      <c r="A117" s="1">
        <f t="shared" si="26"/>
        <v>110</v>
      </c>
      <c r="B117" s="85">
        <v>2313</v>
      </c>
      <c r="C117" s="85">
        <v>2313</v>
      </c>
      <c r="D117" s="35" t="s">
        <v>132</v>
      </c>
      <c r="E117" s="49">
        <v>3668.4</v>
      </c>
      <c r="F117" s="59">
        <v>7055</v>
      </c>
      <c r="G117" s="76">
        <v>25880562</v>
      </c>
      <c r="H117" s="59">
        <v>0</v>
      </c>
      <c r="I117" s="76">
        <f t="shared" si="21"/>
        <v>25880562</v>
      </c>
      <c r="J117" s="62">
        <v>3674.6</v>
      </c>
      <c r="K117" s="22">
        <f t="shared" si="15"/>
        <v>7196</v>
      </c>
      <c r="L117" s="22">
        <f t="shared" si="22"/>
        <v>7196</v>
      </c>
      <c r="M117" s="83">
        <f t="shared" si="23"/>
        <v>26442421.599999998</v>
      </c>
      <c r="N117" s="22">
        <f t="shared" si="27"/>
        <v>0</v>
      </c>
      <c r="O117" s="83">
        <f t="shared" si="24"/>
        <v>26442421.599999998</v>
      </c>
      <c r="P117" s="23">
        <f t="shared" si="28"/>
        <v>561859.59999999776</v>
      </c>
      <c r="Q117" s="65">
        <f t="shared" si="29"/>
        <v>2.1709714031712207E-2</v>
      </c>
      <c r="R117" s="68">
        <f t="shared" si="19"/>
        <v>6.1999999999998181</v>
      </c>
      <c r="S117" s="56">
        <f t="shared" si="20"/>
        <v>1.6901101297567926E-3</v>
      </c>
      <c r="U117" s="1">
        <f t="shared" si="25"/>
        <v>7196</v>
      </c>
    </row>
    <row r="118" spans="1:21" ht="14.4" x14ac:dyDescent="0.55000000000000004">
      <c r="A118" s="1">
        <f t="shared" si="26"/>
        <v>111</v>
      </c>
      <c r="B118" s="85">
        <v>2322</v>
      </c>
      <c r="C118" s="85">
        <v>2322</v>
      </c>
      <c r="D118" s="34" t="s">
        <v>133</v>
      </c>
      <c r="E118" s="48">
        <v>2092.8000000000002</v>
      </c>
      <c r="F118" s="58">
        <v>7048</v>
      </c>
      <c r="G118" s="75">
        <v>14750054</v>
      </c>
      <c r="H118" s="58">
        <v>0</v>
      </c>
      <c r="I118" s="75">
        <f t="shared" si="21"/>
        <v>14750054</v>
      </c>
      <c r="J118" s="61">
        <v>2079.5</v>
      </c>
      <c r="K118" s="20">
        <f t="shared" si="15"/>
        <v>7189</v>
      </c>
      <c r="L118" s="20">
        <f t="shared" si="22"/>
        <v>7189</v>
      </c>
      <c r="M118" s="82">
        <f t="shared" si="23"/>
        <v>14949525.5</v>
      </c>
      <c r="N118" s="20">
        <f t="shared" si="27"/>
        <v>0</v>
      </c>
      <c r="O118" s="82">
        <f t="shared" si="24"/>
        <v>14949525.5</v>
      </c>
      <c r="P118" s="21">
        <f t="shared" si="28"/>
        <v>199471.5</v>
      </c>
      <c r="Q118" s="64">
        <f t="shared" si="29"/>
        <v>1.3523442015873298E-2</v>
      </c>
      <c r="R118" s="67">
        <f t="shared" si="19"/>
        <v>-13.300000000000182</v>
      </c>
      <c r="S118" s="55">
        <f t="shared" si="20"/>
        <v>-6.3551223241591079E-3</v>
      </c>
      <c r="U118" s="1">
        <f t="shared" si="25"/>
        <v>7189</v>
      </c>
    </row>
    <row r="119" spans="1:21" ht="14.4" x14ac:dyDescent="0.55000000000000004">
      <c r="A119" s="1">
        <f t="shared" si="26"/>
        <v>112</v>
      </c>
      <c r="B119" s="85">
        <v>2369</v>
      </c>
      <c r="C119" s="85">
        <v>2369</v>
      </c>
      <c r="D119" s="34" t="s">
        <v>134</v>
      </c>
      <c r="E119" s="48">
        <v>464.1</v>
      </c>
      <c r="F119" s="58">
        <v>7048</v>
      </c>
      <c r="G119" s="75">
        <v>3270977</v>
      </c>
      <c r="H119" s="58">
        <v>3992</v>
      </c>
      <c r="I119" s="75">
        <f t="shared" si="21"/>
        <v>3274969</v>
      </c>
      <c r="J119" s="61">
        <v>446.1</v>
      </c>
      <c r="K119" s="20">
        <f t="shared" si="15"/>
        <v>7189</v>
      </c>
      <c r="L119" s="20">
        <f t="shared" si="22"/>
        <v>7189</v>
      </c>
      <c r="M119" s="82">
        <f t="shared" si="23"/>
        <v>3207012.9000000004</v>
      </c>
      <c r="N119" s="20">
        <f t="shared" si="27"/>
        <v>96673.869999999646</v>
      </c>
      <c r="O119" s="82">
        <f t="shared" si="24"/>
        <v>3303686.77</v>
      </c>
      <c r="P119" s="21">
        <f t="shared" si="28"/>
        <v>28717.770000000019</v>
      </c>
      <c r="Q119" s="64">
        <f t="shared" si="29"/>
        <v>8.7688677358472768E-3</v>
      </c>
      <c r="R119" s="67">
        <f t="shared" si="19"/>
        <v>-18</v>
      </c>
      <c r="S119" s="55">
        <f t="shared" si="20"/>
        <v>-3.8784744667097609E-2</v>
      </c>
      <c r="U119" s="1">
        <f t="shared" si="25"/>
        <v>7189</v>
      </c>
    </row>
    <row r="120" spans="1:21" ht="14.4" x14ac:dyDescent="0.55000000000000004">
      <c r="A120" s="1">
        <f t="shared" si="26"/>
        <v>113</v>
      </c>
      <c r="B120" s="85">
        <v>2376</v>
      </c>
      <c r="C120" s="85">
        <v>2376</v>
      </c>
      <c r="D120" s="34" t="s">
        <v>135</v>
      </c>
      <c r="E120" s="48">
        <v>454</v>
      </c>
      <c r="F120" s="58">
        <v>7059</v>
      </c>
      <c r="G120" s="75">
        <v>3204786</v>
      </c>
      <c r="H120" s="58">
        <v>0</v>
      </c>
      <c r="I120" s="75">
        <f t="shared" si="21"/>
        <v>3204786</v>
      </c>
      <c r="J120" s="61">
        <v>468</v>
      </c>
      <c r="K120" s="20">
        <f t="shared" si="15"/>
        <v>7200</v>
      </c>
      <c r="L120" s="20">
        <f t="shared" si="22"/>
        <v>7200</v>
      </c>
      <c r="M120" s="82">
        <f t="shared" si="23"/>
        <v>3369600</v>
      </c>
      <c r="N120" s="20">
        <f t="shared" si="27"/>
        <v>0</v>
      </c>
      <c r="O120" s="82">
        <f t="shared" si="24"/>
        <v>3369600</v>
      </c>
      <c r="P120" s="21">
        <f t="shared" si="28"/>
        <v>164814</v>
      </c>
      <c r="Q120" s="64">
        <f t="shared" si="29"/>
        <v>5.14274588069219E-2</v>
      </c>
      <c r="R120" s="67">
        <f t="shared" si="19"/>
        <v>14</v>
      </c>
      <c r="S120" s="55">
        <f t="shared" si="20"/>
        <v>3.0837004405286344E-2</v>
      </c>
      <c r="U120" s="1">
        <f t="shared" si="25"/>
        <v>7200</v>
      </c>
    </row>
    <row r="121" spans="1:21" ht="14.4" x14ac:dyDescent="0.55000000000000004">
      <c r="A121" s="1">
        <f t="shared" si="26"/>
        <v>114</v>
      </c>
      <c r="B121" s="85">
        <v>2403</v>
      </c>
      <c r="C121" s="85">
        <v>2403</v>
      </c>
      <c r="D121" s="34" t="s">
        <v>136</v>
      </c>
      <c r="E121" s="48">
        <v>846.8</v>
      </c>
      <c r="F121" s="58">
        <v>7055</v>
      </c>
      <c r="G121" s="75">
        <v>5974174</v>
      </c>
      <c r="H121" s="58">
        <v>292412</v>
      </c>
      <c r="I121" s="75">
        <f t="shared" si="21"/>
        <v>6266586</v>
      </c>
      <c r="J121" s="61">
        <v>839</v>
      </c>
      <c r="K121" s="20">
        <f t="shared" si="15"/>
        <v>7196</v>
      </c>
      <c r="L121" s="20">
        <f t="shared" si="22"/>
        <v>7196</v>
      </c>
      <c r="M121" s="82">
        <f t="shared" si="23"/>
        <v>6037444</v>
      </c>
      <c r="N121" s="20">
        <f t="shared" si="27"/>
        <v>0</v>
      </c>
      <c r="O121" s="82">
        <f t="shared" si="24"/>
        <v>6037444</v>
      </c>
      <c r="P121" s="21">
        <f t="shared" si="28"/>
        <v>-229142</v>
      </c>
      <c r="Q121" s="64">
        <f t="shared" si="29"/>
        <v>-3.6565683451882734E-2</v>
      </c>
      <c r="R121" s="67">
        <f t="shared" si="19"/>
        <v>-7.7999999999999545</v>
      </c>
      <c r="S121" s="55">
        <f t="shared" si="20"/>
        <v>-9.2111478507321144E-3</v>
      </c>
      <c r="U121" s="1">
        <f t="shared" si="25"/>
        <v>7196</v>
      </c>
    </row>
    <row r="122" spans="1:21" ht="14.4" x14ac:dyDescent="0.55000000000000004">
      <c r="A122" s="1">
        <f t="shared" si="26"/>
        <v>115</v>
      </c>
      <c r="B122" s="85">
        <v>2457</v>
      </c>
      <c r="C122" s="85">
        <v>2457</v>
      </c>
      <c r="D122" s="35" t="s">
        <v>137</v>
      </c>
      <c r="E122" s="49">
        <v>418.1</v>
      </c>
      <c r="F122" s="59">
        <v>7048</v>
      </c>
      <c r="G122" s="76">
        <v>2946769</v>
      </c>
      <c r="H122" s="59">
        <v>55807</v>
      </c>
      <c r="I122" s="76">
        <f t="shared" si="21"/>
        <v>3002576</v>
      </c>
      <c r="J122" s="62">
        <v>425</v>
      </c>
      <c r="K122" s="22">
        <f t="shared" si="15"/>
        <v>7189</v>
      </c>
      <c r="L122" s="22">
        <f t="shared" si="22"/>
        <v>7189</v>
      </c>
      <c r="M122" s="83">
        <f t="shared" si="23"/>
        <v>3055325</v>
      </c>
      <c r="N122" s="22">
        <f t="shared" si="27"/>
        <v>0</v>
      </c>
      <c r="O122" s="83">
        <f t="shared" si="24"/>
        <v>3055325</v>
      </c>
      <c r="P122" s="23">
        <f t="shared" si="28"/>
        <v>52749</v>
      </c>
      <c r="Q122" s="65">
        <f t="shared" si="29"/>
        <v>1.7567915016972094E-2</v>
      </c>
      <c r="R122" s="68">
        <f t="shared" si="19"/>
        <v>6.8999999999999773</v>
      </c>
      <c r="S122" s="56">
        <f t="shared" si="20"/>
        <v>1.6503228892609367E-2</v>
      </c>
      <c r="U122" s="1">
        <f t="shared" si="25"/>
        <v>7189</v>
      </c>
    </row>
    <row r="123" spans="1:21" ht="14.4" x14ac:dyDescent="0.55000000000000004">
      <c r="A123" s="1">
        <f t="shared" si="26"/>
        <v>116</v>
      </c>
      <c r="B123" s="85">
        <v>2466</v>
      </c>
      <c r="C123" s="85">
        <v>2466</v>
      </c>
      <c r="D123" s="34" t="s">
        <v>138</v>
      </c>
      <c r="E123" s="48">
        <v>1548.6</v>
      </c>
      <c r="F123" s="58">
        <v>7048</v>
      </c>
      <c r="G123" s="75">
        <v>10914533</v>
      </c>
      <c r="H123" s="58">
        <v>0</v>
      </c>
      <c r="I123" s="75">
        <f t="shared" si="21"/>
        <v>10914533</v>
      </c>
      <c r="J123" s="61">
        <v>1534</v>
      </c>
      <c r="K123" s="20">
        <f t="shared" si="15"/>
        <v>7189</v>
      </c>
      <c r="L123" s="20">
        <f t="shared" si="22"/>
        <v>7189</v>
      </c>
      <c r="M123" s="82">
        <f t="shared" si="23"/>
        <v>11027926</v>
      </c>
      <c r="N123" s="20">
        <f t="shared" si="27"/>
        <v>0</v>
      </c>
      <c r="O123" s="82">
        <f t="shared" si="24"/>
        <v>11027926</v>
      </c>
      <c r="P123" s="21">
        <f t="shared" si="28"/>
        <v>113393</v>
      </c>
      <c r="Q123" s="64">
        <f t="shared" si="29"/>
        <v>1.0389175606505565E-2</v>
      </c>
      <c r="R123" s="67">
        <f t="shared" si="19"/>
        <v>-14.599999999999909</v>
      </c>
      <c r="S123" s="55">
        <f t="shared" si="20"/>
        <v>-9.4278703344956149E-3</v>
      </c>
      <c r="U123" s="1">
        <f t="shared" si="25"/>
        <v>7189</v>
      </c>
    </row>
    <row r="124" spans="1:21" ht="14.4" x14ac:dyDescent="0.55000000000000004">
      <c r="A124" s="1">
        <f t="shared" si="26"/>
        <v>117</v>
      </c>
      <c r="B124" s="85">
        <v>2493</v>
      </c>
      <c r="C124" s="85">
        <v>2493</v>
      </c>
      <c r="D124" s="34" t="s">
        <v>139</v>
      </c>
      <c r="E124" s="48">
        <v>163</v>
      </c>
      <c r="F124" s="58">
        <v>7195</v>
      </c>
      <c r="G124" s="75">
        <v>1172785</v>
      </c>
      <c r="H124" s="58">
        <v>0</v>
      </c>
      <c r="I124" s="75">
        <f t="shared" si="21"/>
        <v>1172785</v>
      </c>
      <c r="J124" s="61">
        <v>166</v>
      </c>
      <c r="K124" s="20">
        <f t="shared" si="15"/>
        <v>7336</v>
      </c>
      <c r="L124" s="20">
        <f t="shared" si="22"/>
        <v>7336</v>
      </c>
      <c r="M124" s="82">
        <f t="shared" si="23"/>
        <v>1217776</v>
      </c>
      <c r="N124" s="20">
        <f t="shared" si="27"/>
        <v>0</v>
      </c>
      <c r="O124" s="82">
        <f t="shared" si="24"/>
        <v>1217776</v>
      </c>
      <c r="P124" s="21">
        <f t="shared" si="28"/>
        <v>44991</v>
      </c>
      <c r="Q124" s="64">
        <f t="shared" si="29"/>
        <v>3.8362530216535851E-2</v>
      </c>
      <c r="R124" s="67">
        <f t="shared" si="19"/>
        <v>3</v>
      </c>
      <c r="S124" s="55">
        <f t="shared" si="20"/>
        <v>1.8404907975460124E-2</v>
      </c>
      <c r="U124" s="1">
        <f t="shared" si="25"/>
        <v>7336</v>
      </c>
    </row>
    <row r="125" spans="1:21" ht="14.4" x14ac:dyDescent="0.55000000000000004">
      <c r="A125" s="1">
        <f t="shared" si="26"/>
        <v>118</v>
      </c>
      <c r="B125" s="85">
        <v>2502</v>
      </c>
      <c r="C125" s="85">
        <v>2502</v>
      </c>
      <c r="D125" s="34" t="s">
        <v>140</v>
      </c>
      <c r="E125" s="48">
        <v>605.29999999999995</v>
      </c>
      <c r="F125" s="58">
        <v>7128</v>
      </c>
      <c r="G125" s="75">
        <v>4314578</v>
      </c>
      <c r="H125" s="58">
        <v>0</v>
      </c>
      <c r="I125" s="75">
        <f t="shared" si="21"/>
        <v>4314578</v>
      </c>
      <c r="J125" s="61">
        <v>588.9</v>
      </c>
      <c r="K125" s="20">
        <f t="shared" si="15"/>
        <v>7269</v>
      </c>
      <c r="L125" s="20">
        <f t="shared" si="22"/>
        <v>7269</v>
      </c>
      <c r="M125" s="82">
        <f t="shared" si="23"/>
        <v>4280714.0999999996</v>
      </c>
      <c r="N125" s="20">
        <f t="shared" si="27"/>
        <v>77009.680000000633</v>
      </c>
      <c r="O125" s="82">
        <f t="shared" si="24"/>
        <v>4357723.78</v>
      </c>
      <c r="P125" s="21">
        <f t="shared" si="28"/>
        <v>43145.780000000261</v>
      </c>
      <c r="Q125" s="64">
        <f t="shared" si="29"/>
        <v>1.0000000000000061E-2</v>
      </c>
      <c r="R125" s="67">
        <f t="shared" si="19"/>
        <v>-16.399999999999977</v>
      </c>
      <c r="S125" s="55">
        <f t="shared" si="20"/>
        <v>-2.7094002973731997E-2</v>
      </c>
      <c r="U125" s="1">
        <f t="shared" si="25"/>
        <v>7269</v>
      </c>
    </row>
    <row r="126" spans="1:21" ht="14.4" x14ac:dyDescent="0.55000000000000004">
      <c r="A126" s="1">
        <f t="shared" si="26"/>
        <v>119</v>
      </c>
      <c r="B126" s="85">
        <v>2511</v>
      </c>
      <c r="C126" s="85">
        <v>2511</v>
      </c>
      <c r="D126" s="34" t="s">
        <v>141</v>
      </c>
      <c r="E126" s="48">
        <v>1931.5</v>
      </c>
      <c r="F126" s="58">
        <v>7048</v>
      </c>
      <c r="G126" s="75">
        <v>13613212</v>
      </c>
      <c r="H126" s="58">
        <v>336504</v>
      </c>
      <c r="I126" s="75">
        <f t="shared" si="21"/>
        <v>13949716</v>
      </c>
      <c r="J126" s="61">
        <v>1926.9</v>
      </c>
      <c r="K126" s="20">
        <f t="shared" si="15"/>
        <v>7189</v>
      </c>
      <c r="L126" s="20">
        <f t="shared" si="22"/>
        <v>7189</v>
      </c>
      <c r="M126" s="82">
        <f t="shared" si="23"/>
        <v>13852484.100000001</v>
      </c>
      <c r="N126" s="20">
        <f t="shared" si="27"/>
        <v>0</v>
      </c>
      <c r="O126" s="82">
        <f t="shared" si="24"/>
        <v>13852484.100000001</v>
      </c>
      <c r="P126" s="21">
        <f t="shared" si="28"/>
        <v>-97231.89999999851</v>
      </c>
      <c r="Q126" s="64">
        <f t="shared" si="29"/>
        <v>-6.9701705755155522E-3</v>
      </c>
      <c r="R126" s="67">
        <f t="shared" si="19"/>
        <v>-4.5999999999999091</v>
      </c>
      <c r="S126" s="55">
        <f t="shared" si="20"/>
        <v>-2.3815687289670769E-3</v>
      </c>
      <c r="U126" s="1">
        <f t="shared" si="25"/>
        <v>7189</v>
      </c>
    </row>
    <row r="127" spans="1:21" ht="14.4" x14ac:dyDescent="0.55000000000000004">
      <c r="A127" s="1">
        <f t="shared" si="26"/>
        <v>120</v>
      </c>
      <c r="B127" s="85">
        <v>2520</v>
      </c>
      <c r="C127" s="85">
        <v>2520</v>
      </c>
      <c r="D127" s="35" t="s">
        <v>142</v>
      </c>
      <c r="E127" s="49">
        <v>288</v>
      </c>
      <c r="F127" s="59">
        <v>7048</v>
      </c>
      <c r="G127" s="76">
        <v>2029824</v>
      </c>
      <c r="H127" s="59">
        <v>0</v>
      </c>
      <c r="I127" s="76">
        <f t="shared" si="21"/>
        <v>2029824</v>
      </c>
      <c r="J127" s="62">
        <v>279.2</v>
      </c>
      <c r="K127" s="22">
        <f t="shared" si="15"/>
        <v>7189</v>
      </c>
      <c r="L127" s="22">
        <f t="shared" si="22"/>
        <v>7189</v>
      </c>
      <c r="M127" s="83">
        <f t="shared" si="23"/>
        <v>2007168.7999999998</v>
      </c>
      <c r="N127" s="22">
        <f t="shared" si="27"/>
        <v>42953.440000000177</v>
      </c>
      <c r="O127" s="83">
        <f t="shared" si="24"/>
        <v>2050122.24</v>
      </c>
      <c r="P127" s="23">
        <f t="shared" si="28"/>
        <v>20298.239999999991</v>
      </c>
      <c r="Q127" s="65">
        <f t="shared" si="29"/>
        <v>9.999999999999995E-3</v>
      </c>
      <c r="R127" s="68">
        <f t="shared" si="19"/>
        <v>-8.8000000000000114</v>
      </c>
      <c r="S127" s="56">
        <f t="shared" si="20"/>
        <v>-3.0555555555555596E-2</v>
      </c>
      <c r="U127" s="1">
        <f t="shared" si="25"/>
        <v>7189</v>
      </c>
    </row>
    <row r="128" spans="1:21" ht="14.4" x14ac:dyDescent="0.55000000000000004">
      <c r="A128" s="1">
        <f t="shared" si="26"/>
        <v>121</v>
      </c>
      <c r="B128" s="85">
        <v>2682</v>
      </c>
      <c r="C128" s="85">
        <v>2682</v>
      </c>
      <c r="D128" s="34" t="s">
        <v>2</v>
      </c>
      <c r="E128" s="48">
        <v>259.2</v>
      </c>
      <c r="F128" s="58">
        <v>7048</v>
      </c>
      <c r="G128" s="75">
        <v>1826842</v>
      </c>
      <c r="H128" s="58">
        <v>88247</v>
      </c>
      <c r="I128" s="75">
        <f t="shared" si="21"/>
        <v>1915089</v>
      </c>
      <c r="J128" s="61">
        <v>250.4</v>
      </c>
      <c r="K128" s="20">
        <f t="shared" si="15"/>
        <v>7189</v>
      </c>
      <c r="L128" s="20">
        <f t="shared" si="22"/>
        <v>7189</v>
      </c>
      <c r="M128" s="82">
        <f t="shared" si="23"/>
        <v>1800125.6</v>
      </c>
      <c r="N128" s="20">
        <f t="shared" si="27"/>
        <v>44984.819999999832</v>
      </c>
      <c r="O128" s="82">
        <f t="shared" si="24"/>
        <v>1845110.42</v>
      </c>
      <c r="P128" s="21">
        <f t="shared" si="28"/>
        <v>-69978.580000000075</v>
      </c>
      <c r="Q128" s="64">
        <f t="shared" si="29"/>
        <v>-3.6540641192132621E-2</v>
      </c>
      <c r="R128" s="67">
        <f t="shared" si="19"/>
        <v>-8.7999999999999829</v>
      </c>
      <c r="S128" s="55">
        <f t="shared" si="20"/>
        <v>-3.3950617283950553E-2</v>
      </c>
      <c r="U128" s="1">
        <f t="shared" si="25"/>
        <v>7189</v>
      </c>
    </row>
    <row r="129" spans="1:21" ht="14.4" x14ac:dyDescent="0.55000000000000004">
      <c r="A129" s="1">
        <f t="shared" si="26"/>
        <v>122</v>
      </c>
      <c r="B129" s="85">
        <v>2556</v>
      </c>
      <c r="C129" s="85">
        <v>2556</v>
      </c>
      <c r="D129" s="34" t="s">
        <v>143</v>
      </c>
      <c r="E129" s="48">
        <v>373.1</v>
      </c>
      <c r="F129" s="58">
        <v>7048</v>
      </c>
      <c r="G129" s="75">
        <v>2629609</v>
      </c>
      <c r="H129" s="58">
        <v>26762</v>
      </c>
      <c r="I129" s="75">
        <f t="shared" si="21"/>
        <v>2656371</v>
      </c>
      <c r="J129" s="61">
        <v>387</v>
      </c>
      <c r="K129" s="20">
        <f t="shared" si="15"/>
        <v>7189</v>
      </c>
      <c r="L129" s="20">
        <f t="shared" si="22"/>
        <v>7189</v>
      </c>
      <c r="M129" s="82">
        <f t="shared" si="23"/>
        <v>2782143</v>
      </c>
      <c r="N129" s="20">
        <f t="shared" si="27"/>
        <v>0</v>
      </c>
      <c r="O129" s="82">
        <f t="shared" si="24"/>
        <v>2782143</v>
      </c>
      <c r="P129" s="21">
        <f t="shared" si="28"/>
        <v>125772</v>
      </c>
      <c r="Q129" s="64">
        <f t="shared" si="29"/>
        <v>4.7347302014665874E-2</v>
      </c>
      <c r="R129" s="67">
        <f t="shared" si="19"/>
        <v>13.899999999999977</v>
      </c>
      <c r="S129" s="55">
        <f t="shared" si="20"/>
        <v>3.7255427499329877E-2</v>
      </c>
      <c r="U129" s="1">
        <f t="shared" si="25"/>
        <v>7189</v>
      </c>
    </row>
    <row r="130" spans="1:21" ht="14.4" x14ac:dyDescent="0.55000000000000004">
      <c r="A130" s="1">
        <f t="shared" si="26"/>
        <v>123</v>
      </c>
      <c r="B130" s="85">
        <v>3195</v>
      </c>
      <c r="C130" s="85">
        <v>3195</v>
      </c>
      <c r="D130" s="34" t="s">
        <v>144</v>
      </c>
      <c r="E130" s="48">
        <v>1199.5999999999999</v>
      </c>
      <c r="F130" s="58">
        <v>7102</v>
      </c>
      <c r="G130" s="75">
        <v>8519559</v>
      </c>
      <c r="H130" s="58">
        <v>0</v>
      </c>
      <c r="I130" s="75">
        <f t="shared" si="21"/>
        <v>8519559</v>
      </c>
      <c r="J130" s="61">
        <v>1159.5999999999999</v>
      </c>
      <c r="K130" s="20">
        <f t="shared" si="15"/>
        <v>7243</v>
      </c>
      <c r="L130" s="20">
        <f t="shared" si="22"/>
        <v>7243</v>
      </c>
      <c r="M130" s="82">
        <f t="shared" si="23"/>
        <v>8398982.7999999989</v>
      </c>
      <c r="N130" s="20">
        <f t="shared" si="27"/>
        <v>205771.79000000097</v>
      </c>
      <c r="O130" s="82">
        <f t="shared" si="24"/>
        <v>8604754.5899999999</v>
      </c>
      <c r="P130" s="21">
        <f t="shared" si="28"/>
        <v>85195.589999999851</v>
      </c>
      <c r="Q130" s="64">
        <f t="shared" si="29"/>
        <v>9.9999999999999829E-3</v>
      </c>
      <c r="R130" s="67">
        <f t="shared" si="19"/>
        <v>-40</v>
      </c>
      <c r="S130" s="55">
        <f t="shared" si="20"/>
        <v>-3.334444814938313E-2</v>
      </c>
      <c r="U130" s="1">
        <f t="shared" si="25"/>
        <v>7243</v>
      </c>
    </row>
    <row r="131" spans="1:21" ht="14.4" x14ac:dyDescent="0.55000000000000004">
      <c r="A131" s="1">
        <f t="shared" si="26"/>
        <v>124</v>
      </c>
      <c r="B131" s="85">
        <v>2709</v>
      </c>
      <c r="C131" s="85">
        <v>2709</v>
      </c>
      <c r="D131" s="34" t="s">
        <v>145</v>
      </c>
      <c r="E131" s="48">
        <v>1619.3</v>
      </c>
      <c r="F131" s="58">
        <v>7051</v>
      </c>
      <c r="G131" s="75">
        <v>11417684</v>
      </c>
      <c r="H131" s="58">
        <v>0</v>
      </c>
      <c r="I131" s="75">
        <f t="shared" si="21"/>
        <v>11417684</v>
      </c>
      <c r="J131" s="61">
        <v>1571.6</v>
      </c>
      <c r="K131" s="20">
        <f t="shared" si="15"/>
        <v>7192</v>
      </c>
      <c r="L131" s="20">
        <f t="shared" si="22"/>
        <v>7192</v>
      </c>
      <c r="M131" s="82">
        <f t="shared" si="23"/>
        <v>11302947.199999999</v>
      </c>
      <c r="N131" s="20">
        <f t="shared" si="27"/>
        <v>228913.6400000006</v>
      </c>
      <c r="O131" s="82">
        <f t="shared" si="24"/>
        <v>11531860.84</v>
      </c>
      <c r="P131" s="21">
        <f t="shared" si="28"/>
        <v>114176.83999999985</v>
      </c>
      <c r="Q131" s="64">
        <f t="shared" si="29"/>
        <v>9.9999999999999863E-3</v>
      </c>
      <c r="R131" s="67">
        <f t="shared" si="19"/>
        <v>-47.700000000000045</v>
      </c>
      <c r="S131" s="55">
        <f t="shared" si="20"/>
        <v>-2.9457172852467146E-2</v>
      </c>
      <c r="U131" s="1">
        <f t="shared" si="25"/>
        <v>7192</v>
      </c>
    </row>
    <row r="132" spans="1:21" ht="14.4" x14ac:dyDescent="0.55000000000000004">
      <c r="A132" s="1">
        <f t="shared" si="26"/>
        <v>125</v>
      </c>
      <c r="B132" s="85">
        <v>2718</v>
      </c>
      <c r="C132" s="85">
        <v>2718</v>
      </c>
      <c r="D132" s="35" t="s">
        <v>146</v>
      </c>
      <c r="E132" s="49">
        <v>457.5</v>
      </c>
      <c r="F132" s="59">
        <v>7093</v>
      </c>
      <c r="G132" s="76">
        <v>3245048</v>
      </c>
      <c r="H132" s="59">
        <v>87622</v>
      </c>
      <c r="I132" s="76">
        <f t="shared" si="21"/>
        <v>3332670</v>
      </c>
      <c r="J132" s="62">
        <v>452.2</v>
      </c>
      <c r="K132" s="22">
        <f t="shared" si="15"/>
        <v>7234</v>
      </c>
      <c r="L132" s="22">
        <f t="shared" si="22"/>
        <v>7234</v>
      </c>
      <c r="M132" s="83">
        <f t="shared" si="23"/>
        <v>3271214.8</v>
      </c>
      <c r="N132" s="22">
        <f t="shared" si="27"/>
        <v>6283.6800000001676</v>
      </c>
      <c r="O132" s="83">
        <f t="shared" si="24"/>
        <v>3277498.48</v>
      </c>
      <c r="P132" s="23">
        <f t="shared" si="28"/>
        <v>-55171.520000000019</v>
      </c>
      <c r="Q132" s="65">
        <f t="shared" si="29"/>
        <v>-1.6554750395328676E-2</v>
      </c>
      <c r="R132" s="68">
        <f t="shared" si="19"/>
        <v>-5.3000000000000114</v>
      </c>
      <c r="S132" s="56">
        <f t="shared" si="20"/>
        <v>-1.1584699453551938E-2</v>
      </c>
      <c r="U132" s="1">
        <f t="shared" si="25"/>
        <v>7234</v>
      </c>
    </row>
    <row r="133" spans="1:21" ht="14.4" x14ac:dyDescent="0.55000000000000004">
      <c r="A133" s="1">
        <f t="shared" si="26"/>
        <v>126</v>
      </c>
      <c r="B133" s="85">
        <v>2727</v>
      </c>
      <c r="C133" s="85">
        <v>2727</v>
      </c>
      <c r="D133" s="34" t="s">
        <v>147</v>
      </c>
      <c r="E133" s="48">
        <v>646</v>
      </c>
      <c r="F133" s="58">
        <v>7048</v>
      </c>
      <c r="G133" s="75">
        <v>4553008</v>
      </c>
      <c r="H133" s="58">
        <v>0</v>
      </c>
      <c r="I133" s="75">
        <f t="shared" si="21"/>
        <v>4553008</v>
      </c>
      <c r="J133" s="61">
        <v>659.1</v>
      </c>
      <c r="K133" s="20">
        <f t="shared" si="15"/>
        <v>7189</v>
      </c>
      <c r="L133" s="20">
        <f t="shared" si="22"/>
        <v>7189</v>
      </c>
      <c r="M133" s="82">
        <f t="shared" si="23"/>
        <v>4738269.9000000004</v>
      </c>
      <c r="N133" s="20">
        <f t="shared" si="27"/>
        <v>0</v>
      </c>
      <c r="O133" s="82">
        <f t="shared" si="24"/>
        <v>4738269.9000000004</v>
      </c>
      <c r="P133" s="21">
        <f t="shared" si="28"/>
        <v>185261.90000000037</v>
      </c>
      <c r="Q133" s="64">
        <f t="shared" si="29"/>
        <v>4.0690000983964969E-2</v>
      </c>
      <c r="R133" s="67">
        <f t="shared" si="19"/>
        <v>13.100000000000023</v>
      </c>
      <c r="S133" s="55">
        <f t="shared" si="20"/>
        <v>2.0278637770897869E-2</v>
      </c>
      <c r="U133" s="1">
        <f t="shared" si="25"/>
        <v>7189</v>
      </c>
    </row>
    <row r="134" spans="1:21" ht="14.4" x14ac:dyDescent="0.55000000000000004">
      <c r="A134" s="1">
        <f t="shared" si="26"/>
        <v>127</v>
      </c>
      <c r="B134" s="85">
        <v>2754</v>
      </c>
      <c r="C134" s="85">
        <v>2754</v>
      </c>
      <c r="D134" s="34" t="s">
        <v>148</v>
      </c>
      <c r="E134" s="48">
        <v>436.7</v>
      </c>
      <c r="F134" s="58">
        <v>7052</v>
      </c>
      <c r="G134" s="75">
        <v>3079608</v>
      </c>
      <c r="H134" s="58">
        <v>0</v>
      </c>
      <c r="I134" s="75">
        <f t="shared" si="21"/>
        <v>3079608</v>
      </c>
      <c r="J134" s="61">
        <v>406.1</v>
      </c>
      <c r="K134" s="20">
        <f t="shared" si="15"/>
        <v>7193</v>
      </c>
      <c r="L134" s="20">
        <f t="shared" si="22"/>
        <v>7193</v>
      </c>
      <c r="M134" s="82">
        <f t="shared" si="23"/>
        <v>2921077.3000000003</v>
      </c>
      <c r="N134" s="20">
        <f t="shared" si="27"/>
        <v>189326.7799999998</v>
      </c>
      <c r="O134" s="82">
        <f t="shared" si="24"/>
        <v>3110404.08</v>
      </c>
      <c r="P134" s="21">
        <f t="shared" si="28"/>
        <v>30796.080000000075</v>
      </c>
      <c r="Q134" s="64">
        <f t="shared" si="29"/>
        <v>1.0000000000000024E-2</v>
      </c>
      <c r="R134" s="67">
        <f t="shared" si="19"/>
        <v>-30.599999999999966</v>
      </c>
      <c r="S134" s="55">
        <f t="shared" si="20"/>
        <v>-7.0070986947561184E-2</v>
      </c>
      <c r="U134" s="1">
        <f t="shared" si="25"/>
        <v>7193</v>
      </c>
    </row>
    <row r="135" spans="1:21" ht="14.4" x14ac:dyDescent="0.55000000000000004">
      <c r="A135" s="1">
        <f t="shared" si="26"/>
        <v>128</v>
      </c>
      <c r="B135" s="85">
        <v>2766</v>
      </c>
      <c r="C135" s="85">
        <v>2766</v>
      </c>
      <c r="D135" s="34" t="s">
        <v>20</v>
      </c>
      <c r="E135" s="48">
        <v>343.7</v>
      </c>
      <c r="F135" s="58">
        <v>7128</v>
      </c>
      <c r="G135" s="75">
        <v>2449894</v>
      </c>
      <c r="H135" s="58">
        <v>26672</v>
      </c>
      <c r="I135" s="75">
        <f t="shared" si="21"/>
        <v>2476566</v>
      </c>
      <c r="J135" s="61">
        <v>335.7</v>
      </c>
      <c r="K135" s="20">
        <f t="shared" si="15"/>
        <v>7269</v>
      </c>
      <c r="L135" s="20">
        <f t="shared" si="22"/>
        <v>7269</v>
      </c>
      <c r="M135" s="82">
        <f t="shared" si="23"/>
        <v>2440203.2999999998</v>
      </c>
      <c r="N135" s="20">
        <f t="shared" si="27"/>
        <v>34189.64000000013</v>
      </c>
      <c r="O135" s="82">
        <f t="shared" si="24"/>
        <v>2474392.94</v>
      </c>
      <c r="P135" s="21">
        <f t="shared" si="28"/>
        <v>-2173.0600000000559</v>
      </c>
      <c r="Q135" s="64">
        <f t="shared" si="29"/>
        <v>-8.7744885458334481E-4</v>
      </c>
      <c r="R135" s="67">
        <f t="shared" si="19"/>
        <v>-8</v>
      </c>
      <c r="S135" s="55">
        <f t="shared" si="20"/>
        <v>-2.3276112889147514E-2</v>
      </c>
      <c r="U135" s="1">
        <f t="shared" si="25"/>
        <v>7269</v>
      </c>
    </row>
    <row r="136" spans="1:21" ht="14.4" x14ac:dyDescent="0.55000000000000004">
      <c r="A136" s="1">
        <f t="shared" si="26"/>
        <v>129</v>
      </c>
      <c r="B136" s="85">
        <v>2772</v>
      </c>
      <c r="C136" s="85">
        <v>2772</v>
      </c>
      <c r="D136" s="34" t="s">
        <v>149</v>
      </c>
      <c r="E136" s="48">
        <v>199</v>
      </c>
      <c r="F136" s="58">
        <v>7169</v>
      </c>
      <c r="G136" s="75">
        <v>1426631</v>
      </c>
      <c r="H136" s="58">
        <v>180781</v>
      </c>
      <c r="I136" s="75">
        <f t="shared" si="21"/>
        <v>1607412</v>
      </c>
      <c r="J136" s="61">
        <v>196</v>
      </c>
      <c r="K136" s="20">
        <f t="shared" ref="K136:K199" si="30">ROUND(F136+$G$2,0)+T136</f>
        <v>7310</v>
      </c>
      <c r="L136" s="20">
        <f t="shared" si="22"/>
        <v>7310</v>
      </c>
      <c r="M136" s="82">
        <f t="shared" si="23"/>
        <v>1432760</v>
      </c>
      <c r="N136" s="20">
        <f t="shared" si="27"/>
        <v>8137.3100000000559</v>
      </c>
      <c r="O136" s="82">
        <f t="shared" si="24"/>
        <v>1440897.31</v>
      </c>
      <c r="P136" s="21">
        <f t="shared" si="28"/>
        <v>-166514.68999999994</v>
      </c>
      <c r="Q136" s="64">
        <f t="shared" si="29"/>
        <v>-0.10359179227229855</v>
      </c>
      <c r="R136" s="67">
        <f t="shared" ref="R136:R199" si="31">J136-E136</f>
        <v>-3</v>
      </c>
      <c r="S136" s="55">
        <f t="shared" ref="S136:S199" si="32">R136/E136</f>
        <v>-1.507537688442211E-2</v>
      </c>
      <c r="U136" s="1">
        <f t="shared" si="25"/>
        <v>7310</v>
      </c>
    </row>
    <row r="137" spans="1:21" ht="14.4" x14ac:dyDescent="0.55000000000000004">
      <c r="A137" s="1">
        <f t="shared" si="26"/>
        <v>130</v>
      </c>
      <c r="B137" s="85">
        <v>2781</v>
      </c>
      <c r="C137" s="85">
        <v>2781</v>
      </c>
      <c r="D137" s="35" t="s">
        <v>150</v>
      </c>
      <c r="E137" s="49">
        <v>1169.5999999999999</v>
      </c>
      <c r="F137" s="59">
        <v>7048</v>
      </c>
      <c r="G137" s="76">
        <v>8243341</v>
      </c>
      <c r="H137" s="59">
        <v>31985</v>
      </c>
      <c r="I137" s="76">
        <f t="shared" ref="I137:I200" si="33">G137+H137</f>
        <v>8275326</v>
      </c>
      <c r="J137" s="62">
        <v>1120.7</v>
      </c>
      <c r="K137" s="22">
        <f t="shared" si="30"/>
        <v>7189</v>
      </c>
      <c r="L137" s="22">
        <f t="shared" ref="L137:L200" si="34">U137</f>
        <v>7189</v>
      </c>
      <c r="M137" s="83">
        <f t="shared" ref="M137:M200" si="35">J137*L137</f>
        <v>8056712.3000000007</v>
      </c>
      <c r="N137" s="22">
        <f t="shared" si="27"/>
        <v>269062.1099999994</v>
      </c>
      <c r="O137" s="83">
        <f t="shared" ref="O137:O200" si="36">M137+N137</f>
        <v>8325774.4100000001</v>
      </c>
      <c r="P137" s="23">
        <f t="shared" si="28"/>
        <v>50448.410000000149</v>
      </c>
      <c r="Q137" s="65">
        <f t="shared" si="29"/>
        <v>6.096244425899372E-3</v>
      </c>
      <c r="R137" s="68">
        <f t="shared" si="31"/>
        <v>-48.899999999999864</v>
      </c>
      <c r="S137" s="56">
        <f t="shared" si="32"/>
        <v>-4.1809165526675671E-2</v>
      </c>
      <c r="U137" s="1">
        <f t="shared" ref="U137:U200" si="37">IF(K137&lt;=7048,7048,K137)</f>
        <v>7189</v>
      </c>
    </row>
    <row r="138" spans="1:21" ht="14.4" x14ac:dyDescent="0.55000000000000004">
      <c r="A138" s="1">
        <f t="shared" ref="A138:A201" si="38">A137+1</f>
        <v>131</v>
      </c>
      <c r="B138" s="85">
        <v>2826</v>
      </c>
      <c r="C138" s="85">
        <v>2826</v>
      </c>
      <c r="D138" s="34" t="s">
        <v>151</v>
      </c>
      <c r="E138" s="48">
        <v>1384.2</v>
      </c>
      <c r="F138" s="58">
        <v>7068</v>
      </c>
      <c r="G138" s="75">
        <v>9783526</v>
      </c>
      <c r="H138" s="58">
        <v>126098</v>
      </c>
      <c r="I138" s="75">
        <f t="shared" si="33"/>
        <v>9909624</v>
      </c>
      <c r="J138" s="61">
        <v>1354.7</v>
      </c>
      <c r="K138" s="20">
        <f t="shared" si="30"/>
        <v>7209</v>
      </c>
      <c r="L138" s="20">
        <f t="shared" si="34"/>
        <v>7209</v>
      </c>
      <c r="M138" s="82">
        <f t="shared" si="35"/>
        <v>9766032.3000000007</v>
      </c>
      <c r="N138" s="20">
        <f t="shared" si="27"/>
        <v>115328.95999999903</v>
      </c>
      <c r="O138" s="82">
        <f t="shared" si="36"/>
        <v>9881361.2599999998</v>
      </c>
      <c r="P138" s="21">
        <f t="shared" si="28"/>
        <v>-28262.740000000224</v>
      </c>
      <c r="Q138" s="64">
        <f t="shared" si="29"/>
        <v>-2.852049684226185E-3</v>
      </c>
      <c r="R138" s="67">
        <f t="shared" si="31"/>
        <v>-29.5</v>
      </c>
      <c r="S138" s="55">
        <f t="shared" si="32"/>
        <v>-2.1311949140297645E-2</v>
      </c>
      <c r="U138" s="1">
        <f t="shared" si="37"/>
        <v>7209</v>
      </c>
    </row>
    <row r="139" spans="1:21" ht="14.4" x14ac:dyDescent="0.55000000000000004">
      <c r="A139" s="1">
        <f t="shared" si="38"/>
        <v>132</v>
      </c>
      <c r="B139" s="85">
        <v>2846</v>
      </c>
      <c r="C139" s="85">
        <v>2846</v>
      </c>
      <c r="D139" s="34" t="s">
        <v>152</v>
      </c>
      <c r="E139" s="48">
        <v>292</v>
      </c>
      <c r="F139" s="58">
        <v>7099</v>
      </c>
      <c r="G139" s="75">
        <v>2072908</v>
      </c>
      <c r="H139" s="58">
        <v>18998</v>
      </c>
      <c r="I139" s="75">
        <f t="shared" si="33"/>
        <v>2091906</v>
      </c>
      <c r="J139" s="61">
        <v>295</v>
      </c>
      <c r="K139" s="20">
        <f t="shared" si="30"/>
        <v>7240</v>
      </c>
      <c r="L139" s="20">
        <f t="shared" si="34"/>
        <v>7240</v>
      </c>
      <c r="M139" s="82">
        <f t="shared" si="35"/>
        <v>2135800</v>
      </c>
      <c r="N139" s="20">
        <f t="shared" si="27"/>
        <v>0</v>
      </c>
      <c r="O139" s="82">
        <f t="shared" si="36"/>
        <v>2135800</v>
      </c>
      <c r="P139" s="21">
        <f t="shared" si="28"/>
        <v>43894</v>
      </c>
      <c r="Q139" s="64">
        <f t="shared" si="29"/>
        <v>2.0982778384879625E-2</v>
      </c>
      <c r="R139" s="67">
        <f t="shared" si="31"/>
        <v>3</v>
      </c>
      <c r="S139" s="55">
        <f t="shared" si="32"/>
        <v>1.0273972602739725E-2</v>
      </c>
      <c r="U139" s="1">
        <f t="shared" si="37"/>
        <v>7240</v>
      </c>
    </row>
    <row r="140" spans="1:21" ht="14.4" x14ac:dyDescent="0.55000000000000004">
      <c r="A140" s="1">
        <f t="shared" si="38"/>
        <v>133</v>
      </c>
      <c r="B140" s="85">
        <v>2862</v>
      </c>
      <c r="C140" s="85">
        <v>2862</v>
      </c>
      <c r="D140" s="34" t="s">
        <v>153</v>
      </c>
      <c r="E140" s="48">
        <v>617.5</v>
      </c>
      <c r="F140" s="58">
        <v>7075</v>
      </c>
      <c r="G140" s="75">
        <v>4368813</v>
      </c>
      <c r="H140" s="58">
        <v>0</v>
      </c>
      <c r="I140" s="75">
        <f t="shared" si="33"/>
        <v>4368813</v>
      </c>
      <c r="J140" s="61">
        <v>612.20000000000005</v>
      </c>
      <c r="K140" s="20">
        <f t="shared" si="30"/>
        <v>7216</v>
      </c>
      <c r="L140" s="20">
        <f t="shared" si="34"/>
        <v>7216</v>
      </c>
      <c r="M140" s="82">
        <f t="shared" si="35"/>
        <v>4417635.2</v>
      </c>
      <c r="N140" s="20">
        <f t="shared" si="27"/>
        <v>0</v>
      </c>
      <c r="O140" s="82">
        <f t="shared" si="36"/>
        <v>4417635.2</v>
      </c>
      <c r="P140" s="21">
        <f t="shared" si="28"/>
        <v>48822.200000000186</v>
      </c>
      <c r="Q140" s="64">
        <f t="shared" si="29"/>
        <v>1.1175163597068629E-2</v>
      </c>
      <c r="R140" s="67">
        <f t="shared" si="31"/>
        <v>-5.2999999999999545</v>
      </c>
      <c r="S140" s="55">
        <f t="shared" si="32"/>
        <v>-8.5829959514169309E-3</v>
      </c>
      <c r="U140" s="1">
        <f t="shared" si="37"/>
        <v>7216</v>
      </c>
    </row>
    <row r="141" spans="1:21" ht="14.4" x14ac:dyDescent="0.55000000000000004">
      <c r="A141" s="1">
        <f t="shared" si="38"/>
        <v>134</v>
      </c>
      <c r="B141" s="85">
        <v>2977</v>
      </c>
      <c r="C141" s="85">
        <v>2977</v>
      </c>
      <c r="D141" s="34" t="s">
        <v>154</v>
      </c>
      <c r="E141" s="48">
        <v>620.9</v>
      </c>
      <c r="F141" s="58">
        <v>7048</v>
      </c>
      <c r="G141" s="75">
        <v>4376103</v>
      </c>
      <c r="H141" s="58">
        <v>14149</v>
      </c>
      <c r="I141" s="75">
        <f t="shared" si="33"/>
        <v>4390252</v>
      </c>
      <c r="J141" s="61">
        <v>609.1</v>
      </c>
      <c r="K141" s="20">
        <f t="shared" si="30"/>
        <v>7189</v>
      </c>
      <c r="L141" s="20">
        <f t="shared" si="34"/>
        <v>7189</v>
      </c>
      <c r="M141" s="82">
        <f t="shared" si="35"/>
        <v>4378819.9000000004</v>
      </c>
      <c r="N141" s="20">
        <f t="shared" si="27"/>
        <v>41044.129999999888</v>
      </c>
      <c r="O141" s="82">
        <f t="shared" si="36"/>
        <v>4419864.03</v>
      </c>
      <c r="P141" s="21">
        <f t="shared" si="28"/>
        <v>29612.030000000261</v>
      </c>
      <c r="Q141" s="64">
        <f t="shared" si="29"/>
        <v>6.744949948203488E-3</v>
      </c>
      <c r="R141" s="67">
        <f t="shared" si="31"/>
        <v>-11.799999999999955</v>
      </c>
      <c r="S141" s="55">
        <f t="shared" si="32"/>
        <v>-1.9004670639394355E-2</v>
      </c>
      <c r="U141" s="1">
        <f t="shared" si="37"/>
        <v>7189</v>
      </c>
    </row>
    <row r="142" spans="1:21" ht="14.4" x14ac:dyDescent="0.55000000000000004">
      <c r="A142" s="1">
        <f t="shared" si="38"/>
        <v>135</v>
      </c>
      <c r="B142" s="85">
        <v>2988</v>
      </c>
      <c r="C142" s="85">
        <v>2988</v>
      </c>
      <c r="D142" s="35" t="s">
        <v>155</v>
      </c>
      <c r="E142" s="49">
        <v>529.1</v>
      </c>
      <c r="F142" s="59">
        <v>7048</v>
      </c>
      <c r="G142" s="76">
        <v>3729097</v>
      </c>
      <c r="H142" s="59">
        <v>0</v>
      </c>
      <c r="I142" s="76">
        <f t="shared" si="33"/>
        <v>3729097</v>
      </c>
      <c r="J142" s="62">
        <v>521</v>
      </c>
      <c r="K142" s="22">
        <f t="shared" si="30"/>
        <v>7189</v>
      </c>
      <c r="L142" s="22">
        <f t="shared" si="34"/>
        <v>7189</v>
      </c>
      <c r="M142" s="83">
        <f t="shared" si="35"/>
        <v>3745469</v>
      </c>
      <c r="N142" s="22">
        <f t="shared" si="27"/>
        <v>20918.970000000205</v>
      </c>
      <c r="O142" s="83">
        <f t="shared" si="36"/>
        <v>3766387.97</v>
      </c>
      <c r="P142" s="23">
        <f t="shared" si="28"/>
        <v>37290.970000000205</v>
      </c>
      <c r="Q142" s="65">
        <f t="shared" si="29"/>
        <v>1.0000000000000056E-2</v>
      </c>
      <c r="R142" s="68">
        <f t="shared" si="31"/>
        <v>-8.1000000000000227</v>
      </c>
      <c r="S142" s="56">
        <f t="shared" si="32"/>
        <v>-1.5309015309015352E-2</v>
      </c>
      <c r="U142" s="1">
        <f t="shared" si="37"/>
        <v>7189</v>
      </c>
    </row>
    <row r="143" spans="1:21" ht="14.4" x14ac:dyDescent="0.55000000000000004">
      <c r="A143" s="1">
        <f t="shared" si="38"/>
        <v>136</v>
      </c>
      <c r="B143" s="85">
        <v>3029</v>
      </c>
      <c r="C143" s="85">
        <v>3029</v>
      </c>
      <c r="D143" s="34" t="s">
        <v>156</v>
      </c>
      <c r="E143" s="48">
        <v>1132.8</v>
      </c>
      <c r="F143" s="58">
        <v>7151</v>
      </c>
      <c r="G143" s="75">
        <v>8100653</v>
      </c>
      <c r="H143" s="58">
        <v>171451</v>
      </c>
      <c r="I143" s="75">
        <f t="shared" si="33"/>
        <v>8272104</v>
      </c>
      <c r="J143" s="61">
        <v>1124.5</v>
      </c>
      <c r="K143" s="20">
        <f t="shared" si="30"/>
        <v>7292</v>
      </c>
      <c r="L143" s="20">
        <f t="shared" si="34"/>
        <v>7292</v>
      </c>
      <c r="M143" s="82">
        <f t="shared" si="35"/>
        <v>8199854</v>
      </c>
      <c r="N143" s="20">
        <f t="shared" si="27"/>
        <v>0</v>
      </c>
      <c r="O143" s="82">
        <f t="shared" si="36"/>
        <v>8199854</v>
      </c>
      <c r="P143" s="21">
        <f t="shared" si="28"/>
        <v>-72250</v>
      </c>
      <c r="Q143" s="64">
        <f t="shared" si="29"/>
        <v>-8.734174521983766E-3</v>
      </c>
      <c r="R143" s="67">
        <f t="shared" si="31"/>
        <v>-8.2999999999999545</v>
      </c>
      <c r="S143" s="55">
        <f t="shared" si="32"/>
        <v>-7.3269774011299037E-3</v>
      </c>
      <c r="U143" s="1">
        <f t="shared" si="37"/>
        <v>7292</v>
      </c>
    </row>
    <row r="144" spans="1:21" ht="14.4" x14ac:dyDescent="0.55000000000000004">
      <c r="A144" s="1">
        <f t="shared" si="38"/>
        <v>137</v>
      </c>
      <c r="B144" s="85">
        <v>3033</v>
      </c>
      <c r="C144" s="85">
        <v>3033</v>
      </c>
      <c r="D144" s="34" t="s">
        <v>157</v>
      </c>
      <c r="E144" s="48">
        <v>419.6</v>
      </c>
      <c r="F144" s="58">
        <v>7140</v>
      </c>
      <c r="G144" s="75">
        <v>2995944</v>
      </c>
      <c r="H144" s="58">
        <v>95574</v>
      </c>
      <c r="I144" s="75">
        <f t="shared" si="33"/>
        <v>3091518</v>
      </c>
      <c r="J144" s="61">
        <v>419.6</v>
      </c>
      <c r="K144" s="20">
        <f t="shared" si="30"/>
        <v>7281</v>
      </c>
      <c r="L144" s="20">
        <f t="shared" si="34"/>
        <v>7281</v>
      </c>
      <c r="M144" s="82">
        <f t="shared" si="35"/>
        <v>3055107.6</v>
      </c>
      <c r="N144" s="20">
        <f t="shared" si="27"/>
        <v>0</v>
      </c>
      <c r="O144" s="82">
        <f t="shared" si="36"/>
        <v>3055107.6</v>
      </c>
      <c r="P144" s="21">
        <f t="shared" si="28"/>
        <v>-36410.399999999907</v>
      </c>
      <c r="Q144" s="64">
        <f t="shared" si="29"/>
        <v>-1.177751512363826E-2</v>
      </c>
      <c r="R144" s="67">
        <f t="shared" si="31"/>
        <v>0</v>
      </c>
      <c r="S144" s="55">
        <f t="shared" si="32"/>
        <v>0</v>
      </c>
      <c r="U144" s="1">
        <f t="shared" si="37"/>
        <v>7281</v>
      </c>
    </row>
    <row r="145" spans="1:21" ht="14.4" x14ac:dyDescent="0.55000000000000004">
      <c r="A145" s="1">
        <f t="shared" si="38"/>
        <v>138</v>
      </c>
      <c r="B145" s="85">
        <v>3042</v>
      </c>
      <c r="C145" s="85">
        <v>3042</v>
      </c>
      <c r="D145" s="34" t="s">
        <v>158</v>
      </c>
      <c r="E145" s="48">
        <v>703.4</v>
      </c>
      <c r="F145" s="58">
        <v>7203</v>
      </c>
      <c r="G145" s="75">
        <v>5066590</v>
      </c>
      <c r="H145" s="58">
        <v>0</v>
      </c>
      <c r="I145" s="75">
        <f t="shared" si="33"/>
        <v>5066590</v>
      </c>
      <c r="J145" s="61">
        <v>681.9</v>
      </c>
      <c r="K145" s="20">
        <f t="shared" si="30"/>
        <v>7344</v>
      </c>
      <c r="L145" s="20">
        <f t="shared" si="34"/>
        <v>7344</v>
      </c>
      <c r="M145" s="82">
        <f t="shared" si="35"/>
        <v>5007873.5999999996</v>
      </c>
      <c r="N145" s="20">
        <f t="shared" si="27"/>
        <v>109382.30000000075</v>
      </c>
      <c r="O145" s="82">
        <f t="shared" si="36"/>
        <v>5117255.9000000004</v>
      </c>
      <c r="P145" s="21">
        <f t="shared" si="28"/>
        <v>50665.900000000373</v>
      </c>
      <c r="Q145" s="64">
        <f t="shared" si="29"/>
        <v>1.0000000000000073E-2</v>
      </c>
      <c r="R145" s="67">
        <f t="shared" si="31"/>
        <v>-21.5</v>
      </c>
      <c r="S145" s="55">
        <f t="shared" si="32"/>
        <v>-3.0565823144725619E-2</v>
      </c>
      <c r="U145" s="1">
        <f t="shared" si="37"/>
        <v>7344</v>
      </c>
    </row>
    <row r="146" spans="1:21" ht="14.4" x14ac:dyDescent="0.55000000000000004">
      <c r="A146" s="1">
        <f t="shared" si="38"/>
        <v>139</v>
      </c>
      <c r="B146" s="85">
        <v>3060</v>
      </c>
      <c r="C146" s="85">
        <v>3060</v>
      </c>
      <c r="D146" s="34" t="s">
        <v>159</v>
      </c>
      <c r="E146" s="48">
        <v>1249.7</v>
      </c>
      <c r="F146" s="58">
        <v>7048</v>
      </c>
      <c r="G146" s="75">
        <v>8807886</v>
      </c>
      <c r="H146" s="58">
        <v>0</v>
      </c>
      <c r="I146" s="75">
        <f t="shared" si="33"/>
        <v>8807886</v>
      </c>
      <c r="J146" s="61">
        <v>1242.0999999999999</v>
      </c>
      <c r="K146" s="20">
        <f t="shared" si="30"/>
        <v>7189</v>
      </c>
      <c r="L146" s="20">
        <f t="shared" si="34"/>
        <v>7189</v>
      </c>
      <c r="M146" s="82">
        <f t="shared" si="35"/>
        <v>8929456.8999999985</v>
      </c>
      <c r="N146" s="20">
        <f t="shared" si="27"/>
        <v>0</v>
      </c>
      <c r="O146" s="82">
        <f t="shared" si="36"/>
        <v>8929456.8999999985</v>
      </c>
      <c r="P146" s="21">
        <f t="shared" si="28"/>
        <v>121570.89999999851</v>
      </c>
      <c r="Q146" s="64">
        <f t="shared" si="29"/>
        <v>1.3802506072399042E-2</v>
      </c>
      <c r="R146" s="67">
        <f t="shared" si="31"/>
        <v>-7.6000000000001364</v>
      </c>
      <c r="S146" s="55">
        <f t="shared" si="32"/>
        <v>-6.081459550292179E-3</v>
      </c>
      <c r="U146" s="1">
        <f t="shared" si="37"/>
        <v>7189</v>
      </c>
    </row>
    <row r="147" spans="1:21" ht="14.4" x14ac:dyDescent="0.55000000000000004">
      <c r="A147" s="1">
        <f t="shared" si="38"/>
        <v>140</v>
      </c>
      <c r="B147" s="85">
        <v>3168</v>
      </c>
      <c r="C147" s="85">
        <v>3168</v>
      </c>
      <c r="D147" s="35" t="s">
        <v>160</v>
      </c>
      <c r="E147" s="49">
        <v>684.7</v>
      </c>
      <c r="F147" s="59">
        <v>7129</v>
      </c>
      <c r="G147" s="76">
        <v>4881226</v>
      </c>
      <c r="H147" s="59">
        <v>0</v>
      </c>
      <c r="I147" s="76">
        <f t="shared" si="33"/>
        <v>4881226</v>
      </c>
      <c r="J147" s="62">
        <v>677.9</v>
      </c>
      <c r="K147" s="22">
        <f t="shared" si="30"/>
        <v>7270</v>
      </c>
      <c r="L147" s="22">
        <f t="shared" si="34"/>
        <v>7270</v>
      </c>
      <c r="M147" s="83">
        <f t="shared" si="35"/>
        <v>4928333</v>
      </c>
      <c r="N147" s="22">
        <f t="shared" si="27"/>
        <v>1705.2599999997765</v>
      </c>
      <c r="O147" s="83">
        <f t="shared" si="36"/>
        <v>4930038.26</v>
      </c>
      <c r="P147" s="23">
        <f t="shared" si="28"/>
        <v>48812.259999999776</v>
      </c>
      <c r="Q147" s="65">
        <f t="shared" si="29"/>
        <v>9.9999999999999534E-3</v>
      </c>
      <c r="R147" s="68">
        <f t="shared" si="31"/>
        <v>-6.8000000000000682</v>
      </c>
      <c r="S147" s="56">
        <f t="shared" si="32"/>
        <v>-9.9313567985980251E-3</v>
      </c>
      <c r="U147" s="1">
        <f t="shared" si="37"/>
        <v>7270</v>
      </c>
    </row>
    <row r="148" spans="1:21" ht="14.4" x14ac:dyDescent="0.55000000000000004">
      <c r="A148" s="1">
        <f t="shared" si="38"/>
        <v>141</v>
      </c>
      <c r="B148" s="85">
        <v>3105</v>
      </c>
      <c r="C148" s="85">
        <v>3105</v>
      </c>
      <c r="D148" s="34" t="s">
        <v>161</v>
      </c>
      <c r="E148" s="48">
        <v>1426.6</v>
      </c>
      <c r="F148" s="58">
        <v>7048</v>
      </c>
      <c r="G148" s="75">
        <v>10054677</v>
      </c>
      <c r="H148" s="58">
        <v>0</v>
      </c>
      <c r="I148" s="75">
        <f t="shared" si="33"/>
        <v>10054677</v>
      </c>
      <c r="J148" s="61">
        <v>1390.7</v>
      </c>
      <c r="K148" s="20">
        <f t="shared" si="30"/>
        <v>7189</v>
      </c>
      <c r="L148" s="20">
        <f t="shared" si="34"/>
        <v>7189</v>
      </c>
      <c r="M148" s="82">
        <f t="shared" si="35"/>
        <v>9997742.3000000007</v>
      </c>
      <c r="N148" s="20">
        <f t="shared" si="27"/>
        <v>157481.46999999881</v>
      </c>
      <c r="O148" s="82">
        <f t="shared" si="36"/>
        <v>10155223.77</v>
      </c>
      <c r="P148" s="21">
        <f t="shared" si="28"/>
        <v>100546.76999999955</v>
      </c>
      <c r="Q148" s="64">
        <f t="shared" si="29"/>
        <v>9.9999999999999551E-3</v>
      </c>
      <c r="R148" s="67">
        <f t="shared" si="31"/>
        <v>-35.899999999999864</v>
      </c>
      <c r="S148" s="55">
        <f t="shared" si="32"/>
        <v>-2.5164727323706622E-2</v>
      </c>
      <c r="U148" s="1">
        <f t="shared" si="37"/>
        <v>7189</v>
      </c>
    </row>
    <row r="149" spans="1:21" ht="14.4" x14ac:dyDescent="0.55000000000000004">
      <c r="A149" s="1">
        <f t="shared" si="38"/>
        <v>142</v>
      </c>
      <c r="B149" s="85">
        <v>3114</v>
      </c>
      <c r="C149" s="85">
        <v>3114</v>
      </c>
      <c r="D149" s="34" t="s">
        <v>162</v>
      </c>
      <c r="E149" s="48">
        <v>3460.1</v>
      </c>
      <c r="F149" s="58">
        <v>7048</v>
      </c>
      <c r="G149" s="75">
        <v>24386785</v>
      </c>
      <c r="H149" s="58">
        <v>0</v>
      </c>
      <c r="I149" s="75">
        <f t="shared" si="33"/>
        <v>24386785</v>
      </c>
      <c r="J149" s="61">
        <v>3475.9</v>
      </c>
      <c r="K149" s="20">
        <f t="shared" si="30"/>
        <v>7189</v>
      </c>
      <c r="L149" s="20">
        <f t="shared" si="34"/>
        <v>7189</v>
      </c>
      <c r="M149" s="82">
        <f t="shared" si="35"/>
        <v>24988245.100000001</v>
      </c>
      <c r="N149" s="20">
        <f t="shared" ref="N149:N212" si="39">MAX((G149*1.01)-M149,0)</f>
        <v>0</v>
      </c>
      <c r="O149" s="82">
        <f t="shared" si="36"/>
        <v>24988245.100000001</v>
      </c>
      <c r="P149" s="21">
        <f t="shared" ref="P149:P212" si="40">O149-I149</f>
        <v>601460.10000000149</v>
      </c>
      <c r="Q149" s="64">
        <f t="shared" ref="Q149:Q212" si="41">P149/I149</f>
        <v>2.4663361734644458E-2</v>
      </c>
      <c r="R149" s="67">
        <f t="shared" si="31"/>
        <v>15.800000000000182</v>
      </c>
      <c r="S149" s="55">
        <f t="shared" si="32"/>
        <v>4.5663420132366645E-3</v>
      </c>
      <c r="U149" s="1">
        <f t="shared" si="37"/>
        <v>7189</v>
      </c>
    </row>
    <row r="150" spans="1:21" ht="14.4" x14ac:dyDescent="0.55000000000000004">
      <c r="A150" s="1">
        <f t="shared" si="38"/>
        <v>143</v>
      </c>
      <c r="B150" s="85">
        <v>3119</v>
      </c>
      <c r="C150" s="85">
        <v>3119</v>
      </c>
      <c r="D150" s="34" t="s">
        <v>163</v>
      </c>
      <c r="E150" s="48">
        <v>848.2</v>
      </c>
      <c r="F150" s="58">
        <v>7048</v>
      </c>
      <c r="G150" s="75">
        <v>5978114</v>
      </c>
      <c r="H150" s="58">
        <v>3413</v>
      </c>
      <c r="I150" s="75">
        <f t="shared" si="33"/>
        <v>5981527</v>
      </c>
      <c r="J150" s="61">
        <v>812.1</v>
      </c>
      <c r="K150" s="20">
        <f t="shared" si="30"/>
        <v>7189</v>
      </c>
      <c r="L150" s="20">
        <f t="shared" si="34"/>
        <v>7189</v>
      </c>
      <c r="M150" s="82">
        <f t="shared" si="35"/>
        <v>5838186.9000000004</v>
      </c>
      <c r="N150" s="20">
        <f t="shared" si="39"/>
        <v>199708.23999999929</v>
      </c>
      <c r="O150" s="82">
        <f t="shared" si="36"/>
        <v>6037895.1399999997</v>
      </c>
      <c r="P150" s="21">
        <f t="shared" si="40"/>
        <v>56368.139999999665</v>
      </c>
      <c r="Q150" s="64">
        <f t="shared" si="41"/>
        <v>9.4237040140418438E-3</v>
      </c>
      <c r="R150" s="67">
        <f t="shared" si="31"/>
        <v>-36.100000000000023</v>
      </c>
      <c r="S150" s="55">
        <f t="shared" si="32"/>
        <v>-4.2560716812072651E-2</v>
      </c>
      <c r="U150" s="1">
        <f t="shared" si="37"/>
        <v>7189</v>
      </c>
    </row>
    <row r="151" spans="1:21" ht="14.4" x14ac:dyDescent="0.55000000000000004">
      <c r="A151" s="1">
        <f t="shared" si="38"/>
        <v>144</v>
      </c>
      <c r="B151" s="85">
        <v>3141</v>
      </c>
      <c r="C151" s="85">
        <v>3141</v>
      </c>
      <c r="D151" s="34" t="s">
        <v>164</v>
      </c>
      <c r="E151" s="48">
        <v>14571.6</v>
      </c>
      <c r="F151" s="58">
        <v>7048</v>
      </c>
      <c r="G151" s="75">
        <v>102700637</v>
      </c>
      <c r="H151" s="58">
        <v>0</v>
      </c>
      <c r="I151" s="75">
        <f t="shared" si="33"/>
        <v>102700637</v>
      </c>
      <c r="J151" s="61">
        <v>14283.8</v>
      </c>
      <c r="K151" s="20">
        <f t="shared" si="30"/>
        <v>7189</v>
      </c>
      <c r="L151" s="20">
        <f t="shared" si="34"/>
        <v>7189</v>
      </c>
      <c r="M151" s="82">
        <f t="shared" si="35"/>
        <v>102686238.19999999</v>
      </c>
      <c r="N151" s="20">
        <f t="shared" si="39"/>
        <v>1041405.1700000167</v>
      </c>
      <c r="O151" s="82">
        <f t="shared" si="36"/>
        <v>103727643.37</v>
      </c>
      <c r="P151" s="21">
        <f t="shared" si="40"/>
        <v>1027006.3700000048</v>
      </c>
      <c r="Q151" s="64">
        <f t="shared" si="41"/>
        <v>1.0000000000000047E-2</v>
      </c>
      <c r="R151" s="67">
        <f t="shared" si="31"/>
        <v>-287.80000000000109</v>
      </c>
      <c r="S151" s="55">
        <f t="shared" si="32"/>
        <v>-1.9750748030415401E-2</v>
      </c>
      <c r="U151" s="1">
        <f t="shared" si="37"/>
        <v>7189</v>
      </c>
    </row>
    <row r="152" spans="1:21" ht="14.4" x14ac:dyDescent="0.55000000000000004">
      <c r="A152" s="1">
        <f t="shared" si="38"/>
        <v>145</v>
      </c>
      <c r="B152" s="85">
        <v>3150</v>
      </c>
      <c r="C152" s="85">
        <v>3150</v>
      </c>
      <c r="D152" s="35" t="s">
        <v>165</v>
      </c>
      <c r="E152" s="49">
        <v>1040.0999999999999</v>
      </c>
      <c r="F152" s="59">
        <v>7048</v>
      </c>
      <c r="G152" s="76">
        <v>7330625</v>
      </c>
      <c r="H152" s="59">
        <v>0</v>
      </c>
      <c r="I152" s="76">
        <f t="shared" si="33"/>
        <v>7330625</v>
      </c>
      <c r="J152" s="62">
        <v>1035.0999999999999</v>
      </c>
      <c r="K152" s="22">
        <f t="shared" si="30"/>
        <v>7189</v>
      </c>
      <c r="L152" s="22">
        <f t="shared" si="34"/>
        <v>7189</v>
      </c>
      <c r="M152" s="83">
        <f t="shared" si="35"/>
        <v>7441333.8999999994</v>
      </c>
      <c r="N152" s="22">
        <f t="shared" si="39"/>
        <v>0</v>
      </c>
      <c r="O152" s="83">
        <f t="shared" si="36"/>
        <v>7441333.8999999994</v>
      </c>
      <c r="P152" s="23">
        <f t="shared" si="40"/>
        <v>110708.89999999944</v>
      </c>
      <c r="Q152" s="65">
        <f t="shared" si="41"/>
        <v>1.5102245715747217E-2</v>
      </c>
      <c r="R152" s="68">
        <f t="shared" si="31"/>
        <v>-5</v>
      </c>
      <c r="S152" s="56">
        <f t="shared" si="32"/>
        <v>-4.8072300740313436E-3</v>
      </c>
      <c r="U152" s="1">
        <f t="shared" si="37"/>
        <v>7189</v>
      </c>
    </row>
    <row r="153" spans="1:21" ht="14.4" x14ac:dyDescent="0.55000000000000004">
      <c r="A153" s="1">
        <f t="shared" si="38"/>
        <v>146</v>
      </c>
      <c r="B153" s="85">
        <v>3154</v>
      </c>
      <c r="C153" s="85">
        <v>3154</v>
      </c>
      <c r="D153" s="34" t="s">
        <v>166</v>
      </c>
      <c r="E153" s="48">
        <v>532.5</v>
      </c>
      <c r="F153" s="58">
        <v>7048</v>
      </c>
      <c r="G153" s="75">
        <v>3753060</v>
      </c>
      <c r="H153" s="58">
        <v>69475</v>
      </c>
      <c r="I153" s="75">
        <f t="shared" si="33"/>
        <v>3822535</v>
      </c>
      <c r="J153" s="61">
        <v>519.4</v>
      </c>
      <c r="K153" s="20">
        <f t="shared" si="30"/>
        <v>7189</v>
      </c>
      <c r="L153" s="20">
        <f t="shared" si="34"/>
        <v>7189</v>
      </c>
      <c r="M153" s="82">
        <f t="shared" si="35"/>
        <v>3733966.5999999996</v>
      </c>
      <c r="N153" s="20">
        <f t="shared" si="39"/>
        <v>56624.000000000466</v>
      </c>
      <c r="O153" s="82">
        <f t="shared" si="36"/>
        <v>3790590.6</v>
      </c>
      <c r="P153" s="21">
        <f t="shared" si="40"/>
        <v>-31944.399999999907</v>
      </c>
      <c r="Q153" s="64">
        <f t="shared" si="41"/>
        <v>-8.3568626578958485E-3</v>
      </c>
      <c r="R153" s="67">
        <f t="shared" si="31"/>
        <v>-13.100000000000023</v>
      </c>
      <c r="S153" s="55">
        <f t="shared" si="32"/>
        <v>-2.4600938967136193E-2</v>
      </c>
      <c r="U153" s="1">
        <f t="shared" si="37"/>
        <v>7189</v>
      </c>
    </row>
    <row r="154" spans="1:21" ht="14.4" x14ac:dyDescent="0.55000000000000004">
      <c r="A154" s="1">
        <f t="shared" si="38"/>
        <v>147</v>
      </c>
      <c r="B154" s="85">
        <v>3186</v>
      </c>
      <c r="C154" s="85">
        <v>3186</v>
      </c>
      <c r="D154" s="34" t="s">
        <v>167</v>
      </c>
      <c r="E154" s="48">
        <v>436.2</v>
      </c>
      <c r="F154" s="58">
        <v>7103</v>
      </c>
      <c r="G154" s="75">
        <v>3098329</v>
      </c>
      <c r="H154" s="58">
        <v>0</v>
      </c>
      <c r="I154" s="75">
        <f t="shared" si="33"/>
        <v>3098329</v>
      </c>
      <c r="J154" s="61">
        <v>442</v>
      </c>
      <c r="K154" s="20">
        <f t="shared" si="30"/>
        <v>7244</v>
      </c>
      <c r="L154" s="20">
        <f t="shared" si="34"/>
        <v>7244</v>
      </c>
      <c r="M154" s="82">
        <f t="shared" si="35"/>
        <v>3201848</v>
      </c>
      <c r="N154" s="20">
        <f t="shared" si="39"/>
        <v>0</v>
      </c>
      <c r="O154" s="82">
        <f t="shared" si="36"/>
        <v>3201848</v>
      </c>
      <c r="P154" s="21">
        <f t="shared" si="40"/>
        <v>103519</v>
      </c>
      <c r="Q154" s="64">
        <f t="shared" si="41"/>
        <v>3.3411235540189564E-2</v>
      </c>
      <c r="R154" s="67">
        <f t="shared" si="31"/>
        <v>5.8000000000000114</v>
      </c>
      <c r="S154" s="55">
        <f t="shared" si="32"/>
        <v>1.3296652911508508E-2</v>
      </c>
      <c r="U154" s="1">
        <f t="shared" si="37"/>
        <v>7244</v>
      </c>
    </row>
    <row r="155" spans="1:21" ht="14.4" x14ac:dyDescent="0.55000000000000004">
      <c r="A155" s="1">
        <f t="shared" si="38"/>
        <v>148</v>
      </c>
      <c r="B155" s="85">
        <v>3204</v>
      </c>
      <c r="C155" s="85">
        <v>3204</v>
      </c>
      <c r="D155" s="34" t="s">
        <v>168</v>
      </c>
      <c r="E155" s="48">
        <v>883.8</v>
      </c>
      <c r="F155" s="58">
        <v>7048</v>
      </c>
      <c r="G155" s="75">
        <v>6229022</v>
      </c>
      <c r="H155" s="58">
        <v>158315</v>
      </c>
      <c r="I155" s="75">
        <f t="shared" si="33"/>
        <v>6387337</v>
      </c>
      <c r="J155" s="61">
        <v>897.8</v>
      </c>
      <c r="K155" s="20">
        <f t="shared" si="30"/>
        <v>7189</v>
      </c>
      <c r="L155" s="20">
        <f t="shared" si="34"/>
        <v>7189</v>
      </c>
      <c r="M155" s="82">
        <f t="shared" si="35"/>
        <v>6454284.1999999993</v>
      </c>
      <c r="N155" s="20">
        <f t="shared" si="39"/>
        <v>0</v>
      </c>
      <c r="O155" s="82">
        <f t="shared" si="36"/>
        <v>6454284.1999999993</v>
      </c>
      <c r="P155" s="21">
        <f t="shared" si="40"/>
        <v>66947.199999999255</v>
      </c>
      <c r="Q155" s="64">
        <f t="shared" si="41"/>
        <v>1.0481238112220986E-2</v>
      </c>
      <c r="R155" s="67">
        <f t="shared" si="31"/>
        <v>14</v>
      </c>
      <c r="S155" s="55">
        <f t="shared" si="32"/>
        <v>1.5840687938447614E-2</v>
      </c>
      <c r="U155" s="1">
        <f t="shared" si="37"/>
        <v>7189</v>
      </c>
    </row>
    <row r="156" spans="1:21" ht="14.4" x14ac:dyDescent="0.55000000000000004">
      <c r="A156" s="1">
        <f t="shared" si="38"/>
        <v>149</v>
      </c>
      <c r="B156" s="85">
        <v>3231</v>
      </c>
      <c r="C156" s="85">
        <v>3231</v>
      </c>
      <c r="D156" s="34" t="s">
        <v>169</v>
      </c>
      <c r="E156" s="48">
        <v>7105.7</v>
      </c>
      <c r="F156" s="58">
        <v>7048</v>
      </c>
      <c r="G156" s="75">
        <v>50080974</v>
      </c>
      <c r="H156" s="58">
        <v>0</v>
      </c>
      <c r="I156" s="75">
        <f t="shared" si="33"/>
        <v>50080974</v>
      </c>
      <c r="J156" s="61">
        <v>7004.2</v>
      </c>
      <c r="K156" s="20">
        <f t="shared" si="30"/>
        <v>7189</v>
      </c>
      <c r="L156" s="20">
        <f t="shared" si="34"/>
        <v>7189</v>
      </c>
      <c r="M156" s="82">
        <f t="shared" si="35"/>
        <v>50353193.799999997</v>
      </c>
      <c r="N156" s="20">
        <f t="shared" si="39"/>
        <v>228589.94000000507</v>
      </c>
      <c r="O156" s="82">
        <f t="shared" si="36"/>
        <v>50581783.740000002</v>
      </c>
      <c r="P156" s="21">
        <f t="shared" si="40"/>
        <v>500809.74000000209</v>
      </c>
      <c r="Q156" s="64">
        <f t="shared" si="41"/>
        <v>1.0000000000000042E-2</v>
      </c>
      <c r="R156" s="67">
        <f t="shared" si="31"/>
        <v>-101.5</v>
      </c>
      <c r="S156" s="55">
        <f t="shared" si="32"/>
        <v>-1.4284306964831052E-2</v>
      </c>
      <c r="U156" s="1">
        <f t="shared" si="37"/>
        <v>7189</v>
      </c>
    </row>
    <row r="157" spans="1:21" ht="14.4" x14ac:dyDescent="0.55000000000000004">
      <c r="A157" s="1">
        <f t="shared" si="38"/>
        <v>150</v>
      </c>
      <c r="B157" s="85">
        <v>3312</v>
      </c>
      <c r="C157" s="85">
        <v>3312</v>
      </c>
      <c r="D157" s="35" t="s">
        <v>170</v>
      </c>
      <c r="E157" s="49">
        <v>1918.7</v>
      </c>
      <c r="F157" s="59">
        <v>7048</v>
      </c>
      <c r="G157" s="76">
        <v>13522998</v>
      </c>
      <c r="H157" s="59">
        <v>0</v>
      </c>
      <c r="I157" s="76">
        <f t="shared" si="33"/>
        <v>13522998</v>
      </c>
      <c r="J157" s="62">
        <v>1902.8</v>
      </c>
      <c r="K157" s="22">
        <f t="shared" si="30"/>
        <v>7189</v>
      </c>
      <c r="L157" s="22">
        <f t="shared" si="34"/>
        <v>7189</v>
      </c>
      <c r="M157" s="83">
        <f t="shared" si="35"/>
        <v>13679229.199999999</v>
      </c>
      <c r="N157" s="22">
        <f t="shared" si="39"/>
        <v>0</v>
      </c>
      <c r="O157" s="83">
        <f t="shared" si="36"/>
        <v>13679229.199999999</v>
      </c>
      <c r="P157" s="23">
        <f t="shared" si="40"/>
        <v>156231.19999999925</v>
      </c>
      <c r="Q157" s="65">
        <f t="shared" si="41"/>
        <v>1.1553000303630842E-2</v>
      </c>
      <c r="R157" s="68">
        <f t="shared" si="31"/>
        <v>-15.900000000000091</v>
      </c>
      <c r="S157" s="56">
        <f t="shared" si="32"/>
        <v>-8.2868608953979728E-3</v>
      </c>
      <c r="U157" s="1">
        <f t="shared" si="37"/>
        <v>7189</v>
      </c>
    </row>
    <row r="158" spans="1:21" ht="14.4" x14ac:dyDescent="0.55000000000000004">
      <c r="A158" s="1">
        <f t="shared" si="38"/>
        <v>151</v>
      </c>
      <c r="B158" s="85">
        <v>3330</v>
      </c>
      <c r="C158" s="85">
        <v>3330</v>
      </c>
      <c r="D158" s="34" t="s">
        <v>171</v>
      </c>
      <c r="E158" s="48">
        <v>356.7</v>
      </c>
      <c r="F158" s="58">
        <v>7072</v>
      </c>
      <c r="G158" s="75">
        <v>2522582</v>
      </c>
      <c r="H158" s="58">
        <v>0</v>
      </c>
      <c r="I158" s="75">
        <f t="shared" si="33"/>
        <v>2522582</v>
      </c>
      <c r="J158" s="61">
        <v>350.4</v>
      </c>
      <c r="K158" s="20">
        <f t="shared" si="30"/>
        <v>7213</v>
      </c>
      <c r="L158" s="20">
        <f t="shared" si="34"/>
        <v>7213</v>
      </c>
      <c r="M158" s="82">
        <f t="shared" si="35"/>
        <v>2527435.1999999997</v>
      </c>
      <c r="N158" s="20">
        <f t="shared" si="39"/>
        <v>20372.620000000112</v>
      </c>
      <c r="O158" s="82">
        <f t="shared" si="36"/>
        <v>2547807.8199999998</v>
      </c>
      <c r="P158" s="21">
        <f t="shared" si="40"/>
        <v>25225.819999999832</v>
      </c>
      <c r="Q158" s="64">
        <f t="shared" si="41"/>
        <v>9.9999999999999343E-3</v>
      </c>
      <c r="R158" s="67">
        <f t="shared" si="31"/>
        <v>-6.3000000000000114</v>
      </c>
      <c r="S158" s="55">
        <f t="shared" si="32"/>
        <v>-1.7661900756938638E-2</v>
      </c>
      <c r="U158" s="1">
        <f t="shared" si="37"/>
        <v>7213</v>
      </c>
    </row>
    <row r="159" spans="1:21" ht="14.4" x14ac:dyDescent="0.55000000000000004">
      <c r="A159" s="1">
        <f t="shared" si="38"/>
        <v>152</v>
      </c>
      <c r="B159" s="85">
        <v>3348</v>
      </c>
      <c r="C159" s="85">
        <v>3348</v>
      </c>
      <c r="D159" s="34" t="s">
        <v>172</v>
      </c>
      <c r="E159" s="48">
        <v>458.7</v>
      </c>
      <c r="F159" s="58">
        <v>7131</v>
      </c>
      <c r="G159" s="75">
        <v>3270990</v>
      </c>
      <c r="H159" s="58">
        <v>0</v>
      </c>
      <c r="I159" s="75">
        <f t="shared" si="33"/>
        <v>3270990</v>
      </c>
      <c r="J159" s="61">
        <v>466.7</v>
      </c>
      <c r="K159" s="20">
        <f t="shared" si="30"/>
        <v>7272</v>
      </c>
      <c r="L159" s="20">
        <f t="shared" si="34"/>
        <v>7272</v>
      </c>
      <c r="M159" s="82">
        <f t="shared" si="35"/>
        <v>3393842.4</v>
      </c>
      <c r="N159" s="20">
        <f t="shared" si="39"/>
        <v>0</v>
      </c>
      <c r="O159" s="82">
        <f t="shared" si="36"/>
        <v>3393842.4</v>
      </c>
      <c r="P159" s="21">
        <f t="shared" si="40"/>
        <v>122852.39999999991</v>
      </c>
      <c r="Q159" s="64">
        <f t="shared" si="41"/>
        <v>3.755817046215363E-2</v>
      </c>
      <c r="R159" s="67">
        <f t="shared" si="31"/>
        <v>8</v>
      </c>
      <c r="S159" s="55">
        <f t="shared" si="32"/>
        <v>1.7440592980161325E-2</v>
      </c>
      <c r="U159" s="1">
        <f t="shared" si="37"/>
        <v>7272</v>
      </c>
    </row>
    <row r="160" spans="1:21" ht="14.4" x14ac:dyDescent="0.55000000000000004">
      <c r="A160" s="1">
        <f t="shared" si="38"/>
        <v>153</v>
      </c>
      <c r="B160" s="85">
        <v>3375</v>
      </c>
      <c r="C160" s="85">
        <v>3375</v>
      </c>
      <c r="D160" s="34" t="s">
        <v>173</v>
      </c>
      <c r="E160" s="48">
        <v>1772.2</v>
      </c>
      <c r="F160" s="58">
        <v>7048</v>
      </c>
      <c r="G160" s="75">
        <v>12490466</v>
      </c>
      <c r="H160" s="58">
        <v>0</v>
      </c>
      <c r="I160" s="75">
        <f t="shared" si="33"/>
        <v>12490466</v>
      </c>
      <c r="J160" s="61">
        <v>1752.6</v>
      </c>
      <c r="K160" s="20">
        <f t="shared" si="30"/>
        <v>7189</v>
      </c>
      <c r="L160" s="20">
        <f t="shared" si="34"/>
        <v>7189</v>
      </c>
      <c r="M160" s="82">
        <f t="shared" si="35"/>
        <v>12599441.399999999</v>
      </c>
      <c r="N160" s="20">
        <f t="shared" si="39"/>
        <v>15929.260000001639</v>
      </c>
      <c r="O160" s="82">
        <f t="shared" si="36"/>
        <v>12615370.66</v>
      </c>
      <c r="P160" s="21">
        <f t="shared" si="40"/>
        <v>124904.66000000015</v>
      </c>
      <c r="Q160" s="64">
        <f t="shared" si="41"/>
        <v>1.0000000000000012E-2</v>
      </c>
      <c r="R160" s="67">
        <f t="shared" si="31"/>
        <v>-19.600000000000136</v>
      </c>
      <c r="S160" s="55">
        <f t="shared" si="32"/>
        <v>-1.1059699808148141E-2</v>
      </c>
      <c r="U160" s="1">
        <f t="shared" si="37"/>
        <v>7189</v>
      </c>
    </row>
    <row r="161" spans="1:21" ht="14.4" x14ac:dyDescent="0.55000000000000004">
      <c r="A161" s="1">
        <f t="shared" si="38"/>
        <v>154</v>
      </c>
      <c r="B161" s="85">
        <v>3420</v>
      </c>
      <c r="C161" s="85">
        <v>3420</v>
      </c>
      <c r="D161" s="34" t="s">
        <v>174</v>
      </c>
      <c r="E161" s="48">
        <v>573.5</v>
      </c>
      <c r="F161" s="58">
        <v>7048</v>
      </c>
      <c r="G161" s="75">
        <v>4042028</v>
      </c>
      <c r="H161" s="58">
        <v>97372</v>
      </c>
      <c r="I161" s="75">
        <f t="shared" si="33"/>
        <v>4139400</v>
      </c>
      <c r="J161" s="61">
        <v>577.70000000000005</v>
      </c>
      <c r="K161" s="20">
        <f t="shared" si="30"/>
        <v>7189</v>
      </c>
      <c r="L161" s="20">
        <f t="shared" si="34"/>
        <v>7189</v>
      </c>
      <c r="M161" s="82">
        <f t="shared" si="35"/>
        <v>4153085.3000000003</v>
      </c>
      <c r="N161" s="20">
        <f t="shared" si="39"/>
        <v>0</v>
      </c>
      <c r="O161" s="82">
        <f t="shared" si="36"/>
        <v>4153085.3000000003</v>
      </c>
      <c r="P161" s="21">
        <f t="shared" si="40"/>
        <v>13685.300000000279</v>
      </c>
      <c r="Q161" s="64">
        <f t="shared" si="41"/>
        <v>3.3061071652897229E-3</v>
      </c>
      <c r="R161" s="67">
        <f t="shared" si="31"/>
        <v>4.2000000000000455</v>
      </c>
      <c r="S161" s="55">
        <f t="shared" si="32"/>
        <v>7.3234524847428867E-3</v>
      </c>
      <c r="U161" s="1">
        <f t="shared" si="37"/>
        <v>7189</v>
      </c>
    </row>
    <row r="162" spans="1:21" ht="14.4" x14ac:dyDescent="0.55000000000000004">
      <c r="A162" s="1">
        <f t="shared" si="38"/>
        <v>155</v>
      </c>
      <c r="B162" s="85">
        <v>3465</v>
      </c>
      <c r="C162" s="85">
        <v>3465</v>
      </c>
      <c r="D162" s="35" t="s">
        <v>175</v>
      </c>
      <c r="E162" s="49">
        <v>302.60000000000002</v>
      </c>
      <c r="F162" s="59">
        <v>7048</v>
      </c>
      <c r="G162" s="76">
        <v>2132725</v>
      </c>
      <c r="H162" s="59">
        <v>50588</v>
      </c>
      <c r="I162" s="76">
        <f t="shared" si="33"/>
        <v>2183313</v>
      </c>
      <c r="J162" s="62">
        <v>300.8</v>
      </c>
      <c r="K162" s="22">
        <f t="shared" si="30"/>
        <v>7189</v>
      </c>
      <c r="L162" s="22">
        <f t="shared" si="34"/>
        <v>7189</v>
      </c>
      <c r="M162" s="83">
        <f t="shared" si="35"/>
        <v>2162451.2000000002</v>
      </c>
      <c r="N162" s="22">
        <f t="shared" si="39"/>
        <v>0</v>
      </c>
      <c r="O162" s="83">
        <f t="shared" si="36"/>
        <v>2162451.2000000002</v>
      </c>
      <c r="P162" s="23">
        <f t="shared" si="40"/>
        <v>-20861.799999999814</v>
      </c>
      <c r="Q162" s="65">
        <f t="shared" si="41"/>
        <v>-9.5551118873014613E-3</v>
      </c>
      <c r="R162" s="68">
        <f t="shared" si="31"/>
        <v>-1.8000000000000114</v>
      </c>
      <c r="S162" s="56">
        <f t="shared" si="32"/>
        <v>-5.9484467944481536E-3</v>
      </c>
      <c r="U162" s="1">
        <f t="shared" si="37"/>
        <v>7189</v>
      </c>
    </row>
    <row r="163" spans="1:21" ht="14.4" x14ac:dyDescent="0.55000000000000004">
      <c r="A163" s="1">
        <f t="shared" si="38"/>
        <v>156</v>
      </c>
      <c r="B163" s="85">
        <v>3537</v>
      </c>
      <c r="C163" s="85">
        <v>3537</v>
      </c>
      <c r="D163" s="34" t="s">
        <v>176</v>
      </c>
      <c r="E163" s="48">
        <v>276</v>
      </c>
      <c r="F163" s="58">
        <v>7048</v>
      </c>
      <c r="G163" s="75">
        <v>1945248</v>
      </c>
      <c r="H163" s="58">
        <v>0</v>
      </c>
      <c r="I163" s="75">
        <f t="shared" si="33"/>
        <v>1945248</v>
      </c>
      <c r="J163" s="61">
        <v>268</v>
      </c>
      <c r="K163" s="20">
        <f t="shared" si="30"/>
        <v>7189</v>
      </c>
      <c r="L163" s="20">
        <f t="shared" si="34"/>
        <v>7189</v>
      </c>
      <c r="M163" s="82">
        <f t="shared" si="35"/>
        <v>1926652</v>
      </c>
      <c r="N163" s="20">
        <f t="shared" si="39"/>
        <v>38048.479999999981</v>
      </c>
      <c r="O163" s="82">
        <f t="shared" si="36"/>
        <v>1964700.48</v>
      </c>
      <c r="P163" s="21">
        <f t="shared" si="40"/>
        <v>19452.479999999981</v>
      </c>
      <c r="Q163" s="64">
        <f t="shared" si="41"/>
        <v>9.9999999999999898E-3</v>
      </c>
      <c r="R163" s="67">
        <f t="shared" si="31"/>
        <v>-8</v>
      </c>
      <c r="S163" s="55">
        <f t="shared" si="32"/>
        <v>-2.8985507246376812E-2</v>
      </c>
      <c r="U163" s="1">
        <f t="shared" si="37"/>
        <v>7189</v>
      </c>
    </row>
    <row r="164" spans="1:21" ht="14.4" x14ac:dyDescent="0.55000000000000004">
      <c r="A164" s="1">
        <f t="shared" si="38"/>
        <v>157</v>
      </c>
      <c r="B164" s="85">
        <v>3555</v>
      </c>
      <c r="C164" s="85">
        <v>3555</v>
      </c>
      <c r="D164" s="34" t="s">
        <v>177</v>
      </c>
      <c r="E164" s="48">
        <v>610.1</v>
      </c>
      <c r="F164" s="58">
        <v>7048</v>
      </c>
      <c r="G164" s="75">
        <v>4299985</v>
      </c>
      <c r="H164" s="58">
        <v>0</v>
      </c>
      <c r="I164" s="75">
        <f t="shared" si="33"/>
        <v>4299985</v>
      </c>
      <c r="J164" s="61">
        <v>607.9</v>
      </c>
      <c r="K164" s="20">
        <f t="shared" si="30"/>
        <v>7189</v>
      </c>
      <c r="L164" s="20">
        <f t="shared" si="34"/>
        <v>7189</v>
      </c>
      <c r="M164" s="82">
        <f t="shared" si="35"/>
        <v>4370193.0999999996</v>
      </c>
      <c r="N164" s="20">
        <f t="shared" si="39"/>
        <v>0</v>
      </c>
      <c r="O164" s="82">
        <f t="shared" si="36"/>
        <v>4370193.0999999996</v>
      </c>
      <c r="P164" s="21">
        <f t="shared" si="40"/>
        <v>70208.099999999627</v>
      </c>
      <c r="Q164" s="64">
        <f t="shared" si="41"/>
        <v>1.632752207275133E-2</v>
      </c>
      <c r="R164" s="67">
        <f t="shared" si="31"/>
        <v>-2.2000000000000455</v>
      </c>
      <c r="S164" s="55">
        <f t="shared" si="32"/>
        <v>-3.6059662350435098E-3</v>
      </c>
      <c r="U164" s="1">
        <f t="shared" si="37"/>
        <v>7189</v>
      </c>
    </row>
    <row r="165" spans="1:21" ht="14.4" x14ac:dyDescent="0.55000000000000004">
      <c r="A165" s="1">
        <f t="shared" si="38"/>
        <v>158</v>
      </c>
      <c r="B165" s="85">
        <v>3600</v>
      </c>
      <c r="C165" s="85">
        <v>3600</v>
      </c>
      <c r="D165" s="34" t="s">
        <v>178</v>
      </c>
      <c r="E165" s="48">
        <v>2208.1</v>
      </c>
      <c r="F165" s="58">
        <v>7048</v>
      </c>
      <c r="G165" s="75">
        <v>15562689</v>
      </c>
      <c r="H165" s="58">
        <v>102686</v>
      </c>
      <c r="I165" s="75">
        <f t="shared" si="33"/>
        <v>15665375</v>
      </c>
      <c r="J165" s="61">
        <v>2232.3000000000002</v>
      </c>
      <c r="K165" s="20">
        <f t="shared" si="30"/>
        <v>7189</v>
      </c>
      <c r="L165" s="20">
        <f t="shared" si="34"/>
        <v>7189</v>
      </c>
      <c r="M165" s="82">
        <f t="shared" si="35"/>
        <v>16048004.700000001</v>
      </c>
      <c r="N165" s="20">
        <f t="shared" si="39"/>
        <v>0</v>
      </c>
      <c r="O165" s="82">
        <f t="shared" si="36"/>
        <v>16048004.700000001</v>
      </c>
      <c r="P165" s="21">
        <f t="shared" si="40"/>
        <v>382629.70000000112</v>
      </c>
      <c r="Q165" s="64">
        <f t="shared" si="41"/>
        <v>2.4425186119068399E-2</v>
      </c>
      <c r="R165" s="67">
        <f t="shared" si="31"/>
        <v>24.200000000000273</v>
      </c>
      <c r="S165" s="55">
        <f t="shared" si="32"/>
        <v>1.0959648566641127E-2</v>
      </c>
      <c r="U165" s="1">
        <f t="shared" si="37"/>
        <v>7189</v>
      </c>
    </row>
    <row r="166" spans="1:21" ht="14.4" x14ac:dyDescent="0.55000000000000004">
      <c r="A166" s="1">
        <f t="shared" si="38"/>
        <v>159</v>
      </c>
      <c r="B166" s="85">
        <v>3609</v>
      </c>
      <c r="C166" s="85">
        <v>3609</v>
      </c>
      <c r="D166" s="34" t="s">
        <v>179</v>
      </c>
      <c r="E166" s="48">
        <v>441.3</v>
      </c>
      <c r="F166" s="58">
        <v>7048</v>
      </c>
      <c r="G166" s="75">
        <v>3110282</v>
      </c>
      <c r="H166" s="58">
        <v>696</v>
      </c>
      <c r="I166" s="75">
        <f t="shared" si="33"/>
        <v>3110978</v>
      </c>
      <c r="J166" s="61">
        <v>453.7</v>
      </c>
      <c r="K166" s="20">
        <f t="shared" si="30"/>
        <v>7189</v>
      </c>
      <c r="L166" s="20">
        <f t="shared" si="34"/>
        <v>7189</v>
      </c>
      <c r="M166" s="82">
        <f t="shared" si="35"/>
        <v>3261649.3</v>
      </c>
      <c r="N166" s="20">
        <f t="shared" si="39"/>
        <v>0</v>
      </c>
      <c r="O166" s="82">
        <f t="shared" si="36"/>
        <v>3261649.3</v>
      </c>
      <c r="P166" s="21">
        <f t="shared" si="40"/>
        <v>150671.29999999981</v>
      </c>
      <c r="Q166" s="64">
        <f t="shared" si="41"/>
        <v>4.8432132917686915E-2</v>
      </c>
      <c r="R166" s="67">
        <f t="shared" si="31"/>
        <v>12.399999999999977</v>
      </c>
      <c r="S166" s="55">
        <f t="shared" si="32"/>
        <v>2.809879900294579E-2</v>
      </c>
      <c r="U166" s="1">
        <f t="shared" si="37"/>
        <v>7189</v>
      </c>
    </row>
    <row r="167" spans="1:21" ht="14.4" x14ac:dyDescent="0.55000000000000004">
      <c r="A167" s="1">
        <f t="shared" si="38"/>
        <v>160</v>
      </c>
      <c r="B167" s="85">
        <v>3645</v>
      </c>
      <c r="C167" s="85">
        <v>3645</v>
      </c>
      <c r="D167" s="35" t="s">
        <v>180</v>
      </c>
      <c r="E167" s="49">
        <v>2624.7</v>
      </c>
      <c r="F167" s="59">
        <v>7048</v>
      </c>
      <c r="G167" s="76">
        <v>18498886</v>
      </c>
      <c r="H167" s="59">
        <v>0</v>
      </c>
      <c r="I167" s="76">
        <f t="shared" si="33"/>
        <v>18498886</v>
      </c>
      <c r="J167" s="62">
        <v>2608.5</v>
      </c>
      <c r="K167" s="22">
        <f t="shared" si="30"/>
        <v>7189</v>
      </c>
      <c r="L167" s="22">
        <f t="shared" si="34"/>
        <v>7189</v>
      </c>
      <c r="M167" s="83">
        <f t="shared" si="35"/>
        <v>18752506.5</v>
      </c>
      <c r="N167" s="22">
        <f t="shared" si="39"/>
        <v>0</v>
      </c>
      <c r="O167" s="83">
        <f t="shared" si="36"/>
        <v>18752506.5</v>
      </c>
      <c r="P167" s="23">
        <f t="shared" si="40"/>
        <v>253620.5</v>
      </c>
      <c r="Q167" s="65">
        <f t="shared" si="41"/>
        <v>1.3710041783056558E-2</v>
      </c>
      <c r="R167" s="68">
        <f t="shared" si="31"/>
        <v>-16.199999999999818</v>
      </c>
      <c r="S167" s="56">
        <f t="shared" si="32"/>
        <v>-6.1721339581665789E-3</v>
      </c>
      <c r="U167" s="1">
        <f t="shared" si="37"/>
        <v>7189</v>
      </c>
    </row>
    <row r="168" spans="1:21" ht="14.4" x14ac:dyDescent="0.55000000000000004">
      <c r="A168" s="1">
        <f t="shared" si="38"/>
        <v>161</v>
      </c>
      <c r="B168" s="85">
        <v>3715</v>
      </c>
      <c r="C168" s="85">
        <v>3715</v>
      </c>
      <c r="D168" s="34" t="s">
        <v>181</v>
      </c>
      <c r="E168" s="48">
        <v>7675.5</v>
      </c>
      <c r="F168" s="58">
        <v>7048</v>
      </c>
      <c r="G168" s="75">
        <v>54096924</v>
      </c>
      <c r="H168" s="58">
        <v>0</v>
      </c>
      <c r="I168" s="75">
        <f t="shared" si="33"/>
        <v>54096924</v>
      </c>
      <c r="J168" s="61">
        <v>7597.9</v>
      </c>
      <c r="K168" s="20">
        <f t="shared" si="30"/>
        <v>7189</v>
      </c>
      <c r="L168" s="20">
        <f t="shared" si="34"/>
        <v>7189</v>
      </c>
      <c r="M168" s="82">
        <f t="shared" si="35"/>
        <v>54621303.099999994</v>
      </c>
      <c r="N168" s="20">
        <f t="shared" si="39"/>
        <v>16590.140000008047</v>
      </c>
      <c r="O168" s="82">
        <f t="shared" si="36"/>
        <v>54637893.240000002</v>
      </c>
      <c r="P168" s="21">
        <f t="shared" si="40"/>
        <v>540969.24000000209</v>
      </c>
      <c r="Q168" s="64">
        <f t="shared" si="41"/>
        <v>1.0000000000000038E-2</v>
      </c>
      <c r="R168" s="67">
        <f t="shared" si="31"/>
        <v>-77.600000000000364</v>
      </c>
      <c r="S168" s="55">
        <f t="shared" si="32"/>
        <v>-1.0110090547847093E-2</v>
      </c>
      <c r="U168" s="1">
        <f t="shared" si="37"/>
        <v>7189</v>
      </c>
    </row>
    <row r="169" spans="1:21" ht="14.4" x14ac:dyDescent="0.55000000000000004">
      <c r="A169" s="1">
        <f t="shared" si="38"/>
        <v>162</v>
      </c>
      <c r="B169" s="85">
        <v>3744</v>
      </c>
      <c r="C169" s="85">
        <v>3744</v>
      </c>
      <c r="D169" s="34" t="s">
        <v>182</v>
      </c>
      <c r="E169" s="48">
        <v>638.4</v>
      </c>
      <c r="F169" s="58">
        <v>7048</v>
      </c>
      <c r="G169" s="75">
        <v>4499443</v>
      </c>
      <c r="H169" s="58">
        <v>0</v>
      </c>
      <c r="I169" s="75">
        <f t="shared" si="33"/>
        <v>4499443</v>
      </c>
      <c r="J169" s="61">
        <v>653.70000000000005</v>
      </c>
      <c r="K169" s="20">
        <f t="shared" si="30"/>
        <v>7189</v>
      </c>
      <c r="L169" s="20">
        <f t="shared" si="34"/>
        <v>7189</v>
      </c>
      <c r="M169" s="82">
        <f t="shared" si="35"/>
        <v>4699449.3000000007</v>
      </c>
      <c r="N169" s="20">
        <f t="shared" si="39"/>
        <v>0</v>
      </c>
      <c r="O169" s="82">
        <f t="shared" si="36"/>
        <v>4699449.3000000007</v>
      </c>
      <c r="P169" s="21">
        <f t="shared" si="40"/>
        <v>200006.30000000075</v>
      </c>
      <c r="Q169" s="64">
        <f t="shared" si="41"/>
        <v>4.4451346533337738E-2</v>
      </c>
      <c r="R169" s="67">
        <f t="shared" si="31"/>
        <v>15.300000000000068</v>
      </c>
      <c r="S169" s="55">
        <f t="shared" si="32"/>
        <v>2.3966165413533941E-2</v>
      </c>
      <c r="U169" s="1">
        <f t="shared" si="37"/>
        <v>7189</v>
      </c>
    </row>
    <row r="170" spans="1:21" ht="14.4" x14ac:dyDescent="0.55000000000000004">
      <c r="A170" s="1">
        <f t="shared" si="38"/>
        <v>163</v>
      </c>
      <c r="B170" s="85">
        <v>3798</v>
      </c>
      <c r="C170" s="85">
        <v>3798</v>
      </c>
      <c r="D170" s="34" t="s">
        <v>183</v>
      </c>
      <c r="E170" s="48">
        <v>572.1</v>
      </c>
      <c r="F170" s="58">
        <v>7048</v>
      </c>
      <c r="G170" s="75">
        <v>4032161</v>
      </c>
      <c r="H170" s="58">
        <v>0</v>
      </c>
      <c r="I170" s="75">
        <f t="shared" si="33"/>
        <v>4032161</v>
      </c>
      <c r="J170" s="61">
        <v>544.1</v>
      </c>
      <c r="K170" s="20">
        <f t="shared" si="30"/>
        <v>7189</v>
      </c>
      <c r="L170" s="20">
        <f t="shared" si="34"/>
        <v>7189</v>
      </c>
      <c r="M170" s="82">
        <f t="shared" si="35"/>
        <v>3911534.9000000004</v>
      </c>
      <c r="N170" s="20">
        <f t="shared" si="39"/>
        <v>160947.7099999995</v>
      </c>
      <c r="O170" s="82">
        <f t="shared" si="36"/>
        <v>4072482.61</v>
      </c>
      <c r="P170" s="21">
        <f t="shared" si="40"/>
        <v>40321.60999999987</v>
      </c>
      <c r="Q170" s="64">
        <f t="shared" si="41"/>
        <v>9.9999999999999672E-3</v>
      </c>
      <c r="R170" s="67">
        <f t="shared" si="31"/>
        <v>-28</v>
      </c>
      <c r="S170" s="55">
        <f t="shared" si="32"/>
        <v>-4.8942492571228804E-2</v>
      </c>
      <c r="U170" s="1">
        <f t="shared" si="37"/>
        <v>7189</v>
      </c>
    </row>
    <row r="171" spans="1:21" ht="14.4" x14ac:dyDescent="0.55000000000000004">
      <c r="A171" s="1">
        <f t="shared" si="38"/>
        <v>164</v>
      </c>
      <c r="B171" s="85">
        <v>3816</v>
      </c>
      <c r="C171" s="85">
        <v>3816</v>
      </c>
      <c r="D171" s="34" t="s">
        <v>184</v>
      </c>
      <c r="E171" s="48">
        <v>368.8</v>
      </c>
      <c r="F171" s="58">
        <v>7048</v>
      </c>
      <c r="G171" s="75">
        <v>2599302</v>
      </c>
      <c r="H171" s="58">
        <v>0</v>
      </c>
      <c r="I171" s="75">
        <f t="shared" si="33"/>
        <v>2599302</v>
      </c>
      <c r="J171" s="61">
        <v>369.7</v>
      </c>
      <c r="K171" s="20">
        <f t="shared" si="30"/>
        <v>7189</v>
      </c>
      <c r="L171" s="20">
        <f t="shared" si="34"/>
        <v>7189</v>
      </c>
      <c r="M171" s="82">
        <f t="shared" si="35"/>
        <v>2657773.2999999998</v>
      </c>
      <c r="N171" s="20">
        <f t="shared" si="39"/>
        <v>0</v>
      </c>
      <c r="O171" s="82">
        <f t="shared" si="36"/>
        <v>2657773.2999999998</v>
      </c>
      <c r="P171" s="21">
        <f t="shared" si="40"/>
        <v>58471.299999999814</v>
      </c>
      <c r="Q171" s="64">
        <f t="shared" si="41"/>
        <v>2.2495000580925115E-2</v>
      </c>
      <c r="R171" s="67">
        <f t="shared" si="31"/>
        <v>0.89999999999997726</v>
      </c>
      <c r="S171" s="55">
        <f t="shared" si="32"/>
        <v>2.4403470715834525E-3</v>
      </c>
      <c r="U171" s="1">
        <f t="shared" si="37"/>
        <v>7189</v>
      </c>
    </row>
    <row r="172" spans="1:21" ht="14.4" x14ac:dyDescent="0.55000000000000004">
      <c r="A172" s="1">
        <f t="shared" si="38"/>
        <v>165</v>
      </c>
      <c r="B172" s="85">
        <v>3841</v>
      </c>
      <c r="C172" s="85">
        <v>3841</v>
      </c>
      <c r="D172" s="35" t="s">
        <v>185</v>
      </c>
      <c r="E172" s="49">
        <v>712</v>
      </c>
      <c r="F172" s="59">
        <v>7048</v>
      </c>
      <c r="G172" s="76">
        <v>5018176</v>
      </c>
      <c r="H172" s="59">
        <v>0</v>
      </c>
      <c r="I172" s="76">
        <f t="shared" si="33"/>
        <v>5018176</v>
      </c>
      <c r="J172" s="62">
        <v>707</v>
      </c>
      <c r="K172" s="22">
        <f t="shared" si="30"/>
        <v>7189</v>
      </c>
      <c r="L172" s="22">
        <f t="shared" si="34"/>
        <v>7189</v>
      </c>
      <c r="M172" s="83">
        <f t="shared" si="35"/>
        <v>5082623</v>
      </c>
      <c r="N172" s="22">
        <f t="shared" si="39"/>
        <v>0</v>
      </c>
      <c r="O172" s="83">
        <f t="shared" si="36"/>
        <v>5082623</v>
      </c>
      <c r="P172" s="23">
        <f t="shared" si="40"/>
        <v>64447</v>
      </c>
      <c r="Q172" s="65">
        <f t="shared" si="41"/>
        <v>1.2842714165465698E-2</v>
      </c>
      <c r="R172" s="68">
        <f t="shared" si="31"/>
        <v>-5</v>
      </c>
      <c r="S172" s="56">
        <f t="shared" si="32"/>
        <v>-7.0224719101123594E-3</v>
      </c>
      <c r="U172" s="1">
        <f t="shared" si="37"/>
        <v>7189</v>
      </c>
    </row>
    <row r="173" spans="1:21" ht="14.4" x14ac:dyDescent="0.55000000000000004">
      <c r="A173" s="1">
        <f t="shared" si="38"/>
        <v>166</v>
      </c>
      <c r="B173" s="85">
        <v>3897</v>
      </c>
      <c r="C173" s="85">
        <v>3897</v>
      </c>
      <c r="D173" s="34" t="s">
        <v>186</v>
      </c>
      <c r="E173" s="48">
        <v>146.1</v>
      </c>
      <c r="F173" s="58">
        <v>7203</v>
      </c>
      <c r="G173" s="75">
        <v>1052358</v>
      </c>
      <c r="H173" s="58">
        <v>115288</v>
      </c>
      <c r="I173" s="75">
        <f t="shared" si="33"/>
        <v>1167646</v>
      </c>
      <c r="J173" s="61">
        <v>158.30000000000001</v>
      </c>
      <c r="K173" s="20">
        <f t="shared" si="30"/>
        <v>7344</v>
      </c>
      <c r="L173" s="20">
        <f t="shared" si="34"/>
        <v>7344</v>
      </c>
      <c r="M173" s="82">
        <f t="shared" si="35"/>
        <v>1162555.2000000002</v>
      </c>
      <c r="N173" s="20">
        <f t="shared" si="39"/>
        <v>0</v>
      </c>
      <c r="O173" s="82">
        <f t="shared" si="36"/>
        <v>1162555.2000000002</v>
      </c>
      <c r="P173" s="21">
        <f t="shared" si="40"/>
        <v>-5090.7999999998137</v>
      </c>
      <c r="Q173" s="64">
        <f t="shared" si="41"/>
        <v>-4.3598830467451721E-3</v>
      </c>
      <c r="R173" s="67">
        <f t="shared" si="31"/>
        <v>12.200000000000017</v>
      </c>
      <c r="S173" s="55">
        <f t="shared" si="32"/>
        <v>8.3504449007529208E-2</v>
      </c>
      <c r="U173" s="1">
        <f t="shared" si="37"/>
        <v>7344</v>
      </c>
    </row>
    <row r="174" spans="1:21" ht="14.4" x14ac:dyDescent="0.55000000000000004">
      <c r="A174" s="1">
        <f t="shared" si="38"/>
        <v>167</v>
      </c>
      <c r="B174" s="85">
        <v>3906</v>
      </c>
      <c r="C174" s="85">
        <v>3906</v>
      </c>
      <c r="D174" s="34" t="s">
        <v>187</v>
      </c>
      <c r="E174" s="48">
        <v>452.5</v>
      </c>
      <c r="F174" s="58">
        <v>7048</v>
      </c>
      <c r="G174" s="75">
        <v>3189220</v>
      </c>
      <c r="H174" s="58">
        <v>30159</v>
      </c>
      <c r="I174" s="75">
        <f t="shared" si="33"/>
        <v>3219379</v>
      </c>
      <c r="J174" s="61">
        <v>434.6</v>
      </c>
      <c r="K174" s="20">
        <f t="shared" si="30"/>
        <v>7189</v>
      </c>
      <c r="L174" s="20">
        <f t="shared" si="34"/>
        <v>7189</v>
      </c>
      <c r="M174" s="82">
        <f t="shared" si="35"/>
        <v>3124339.4000000004</v>
      </c>
      <c r="N174" s="20">
        <f t="shared" si="39"/>
        <v>96772.799999999814</v>
      </c>
      <c r="O174" s="82">
        <f t="shared" si="36"/>
        <v>3221112.2</v>
      </c>
      <c r="P174" s="21">
        <f t="shared" si="40"/>
        <v>1733.2000000001863</v>
      </c>
      <c r="Q174" s="64">
        <f t="shared" si="41"/>
        <v>5.3836469704256207E-4</v>
      </c>
      <c r="R174" s="67">
        <f t="shared" si="31"/>
        <v>-17.899999999999977</v>
      </c>
      <c r="S174" s="55">
        <f t="shared" si="32"/>
        <v>-3.9558011049723708E-2</v>
      </c>
      <c r="U174" s="1">
        <f t="shared" si="37"/>
        <v>7189</v>
      </c>
    </row>
    <row r="175" spans="1:21" ht="14.4" x14ac:dyDescent="0.55000000000000004">
      <c r="A175" s="1">
        <f t="shared" si="38"/>
        <v>168</v>
      </c>
      <c r="B175" s="85">
        <v>3942</v>
      </c>
      <c r="C175" s="85">
        <v>3942</v>
      </c>
      <c r="D175" s="34" t="s">
        <v>188</v>
      </c>
      <c r="E175" s="48">
        <v>683</v>
      </c>
      <c r="F175" s="58">
        <v>7048</v>
      </c>
      <c r="G175" s="75">
        <v>4813784</v>
      </c>
      <c r="H175" s="58">
        <v>0</v>
      </c>
      <c r="I175" s="75">
        <f t="shared" si="33"/>
        <v>4813784</v>
      </c>
      <c r="J175" s="61">
        <v>675.7</v>
      </c>
      <c r="K175" s="20">
        <f t="shared" si="30"/>
        <v>7189</v>
      </c>
      <c r="L175" s="20">
        <f t="shared" si="34"/>
        <v>7189</v>
      </c>
      <c r="M175" s="82">
        <f t="shared" si="35"/>
        <v>4857607.3000000007</v>
      </c>
      <c r="N175" s="20">
        <f t="shared" si="39"/>
        <v>4314.5399999991059</v>
      </c>
      <c r="O175" s="82">
        <f t="shared" si="36"/>
        <v>4861921.84</v>
      </c>
      <c r="P175" s="21">
        <f t="shared" si="40"/>
        <v>48137.839999999851</v>
      </c>
      <c r="Q175" s="64">
        <f t="shared" si="41"/>
        <v>9.999999999999969E-3</v>
      </c>
      <c r="R175" s="67">
        <f t="shared" si="31"/>
        <v>-7.2999999999999545</v>
      </c>
      <c r="S175" s="55">
        <f t="shared" si="32"/>
        <v>-1.0688140556368894E-2</v>
      </c>
      <c r="U175" s="1">
        <f t="shared" si="37"/>
        <v>7189</v>
      </c>
    </row>
    <row r="176" spans="1:21" ht="14.4" x14ac:dyDescent="0.55000000000000004">
      <c r="A176" s="1">
        <f t="shared" si="38"/>
        <v>169</v>
      </c>
      <c r="B176" s="85">
        <v>4023</v>
      </c>
      <c r="C176" s="85">
        <v>4023</v>
      </c>
      <c r="D176" s="34" t="s">
        <v>189</v>
      </c>
      <c r="E176" s="48">
        <v>642</v>
      </c>
      <c r="F176" s="58">
        <v>7088</v>
      </c>
      <c r="G176" s="75">
        <v>4550496</v>
      </c>
      <c r="H176" s="58">
        <v>35445</v>
      </c>
      <c r="I176" s="75">
        <f t="shared" si="33"/>
        <v>4585941</v>
      </c>
      <c r="J176" s="61">
        <v>652</v>
      </c>
      <c r="K176" s="20">
        <f t="shared" si="30"/>
        <v>7229</v>
      </c>
      <c r="L176" s="20">
        <f t="shared" si="34"/>
        <v>7229</v>
      </c>
      <c r="M176" s="82">
        <f t="shared" si="35"/>
        <v>4713308</v>
      </c>
      <c r="N176" s="20">
        <f t="shared" si="39"/>
        <v>0</v>
      </c>
      <c r="O176" s="82">
        <f t="shared" si="36"/>
        <v>4713308</v>
      </c>
      <c r="P176" s="21">
        <f t="shared" si="40"/>
        <v>127367</v>
      </c>
      <c r="Q176" s="64">
        <f t="shared" si="41"/>
        <v>2.7773362108234712E-2</v>
      </c>
      <c r="R176" s="67">
        <f t="shared" si="31"/>
        <v>10</v>
      </c>
      <c r="S176" s="55">
        <f t="shared" si="32"/>
        <v>1.5576323987538941E-2</v>
      </c>
      <c r="U176" s="1">
        <f t="shared" si="37"/>
        <v>7229</v>
      </c>
    </row>
    <row r="177" spans="1:21" ht="14.4" x14ac:dyDescent="0.55000000000000004">
      <c r="A177" s="1">
        <f t="shared" si="38"/>
        <v>170</v>
      </c>
      <c r="B177" s="85">
        <v>4033</v>
      </c>
      <c r="C177" s="85">
        <v>4033</v>
      </c>
      <c r="D177" s="35" t="s">
        <v>190</v>
      </c>
      <c r="E177" s="49">
        <v>600.79999999999995</v>
      </c>
      <c r="F177" s="59">
        <v>7135</v>
      </c>
      <c r="G177" s="76">
        <v>4286708</v>
      </c>
      <c r="H177" s="59">
        <v>38600</v>
      </c>
      <c r="I177" s="76">
        <f t="shared" si="33"/>
        <v>4325308</v>
      </c>
      <c r="J177" s="62">
        <v>599.20000000000005</v>
      </c>
      <c r="K177" s="22">
        <f t="shared" si="30"/>
        <v>7276</v>
      </c>
      <c r="L177" s="22">
        <f t="shared" si="34"/>
        <v>7276</v>
      </c>
      <c r="M177" s="83">
        <f t="shared" si="35"/>
        <v>4359779.2</v>
      </c>
      <c r="N177" s="22">
        <f t="shared" si="39"/>
        <v>0</v>
      </c>
      <c r="O177" s="83">
        <f t="shared" si="36"/>
        <v>4359779.2</v>
      </c>
      <c r="P177" s="23">
        <f t="shared" si="40"/>
        <v>34471.200000000186</v>
      </c>
      <c r="Q177" s="65">
        <f t="shared" si="41"/>
        <v>7.969652103387825E-3</v>
      </c>
      <c r="R177" s="68">
        <f t="shared" si="31"/>
        <v>-1.5999999999999091</v>
      </c>
      <c r="S177" s="56">
        <f t="shared" si="32"/>
        <v>-2.6631158455391298E-3</v>
      </c>
      <c r="U177" s="1">
        <f t="shared" si="37"/>
        <v>7276</v>
      </c>
    </row>
    <row r="178" spans="1:21" ht="14.4" x14ac:dyDescent="0.55000000000000004">
      <c r="A178" s="1">
        <f t="shared" si="38"/>
        <v>171</v>
      </c>
      <c r="B178" s="85">
        <v>4041</v>
      </c>
      <c r="C178" s="85">
        <v>4041</v>
      </c>
      <c r="D178" s="34" t="s">
        <v>191</v>
      </c>
      <c r="E178" s="48">
        <v>1260.8</v>
      </c>
      <c r="F178" s="58">
        <v>7048</v>
      </c>
      <c r="G178" s="75">
        <v>8886118</v>
      </c>
      <c r="H178" s="58">
        <v>184151</v>
      </c>
      <c r="I178" s="75">
        <f t="shared" si="33"/>
        <v>9070269</v>
      </c>
      <c r="J178" s="61">
        <v>1260.3</v>
      </c>
      <c r="K178" s="20">
        <f t="shared" si="30"/>
        <v>7189</v>
      </c>
      <c r="L178" s="20">
        <f t="shared" si="34"/>
        <v>7189</v>
      </c>
      <c r="M178" s="82">
        <f t="shared" si="35"/>
        <v>9060296.6999999993</v>
      </c>
      <c r="N178" s="20">
        <f t="shared" si="39"/>
        <v>0</v>
      </c>
      <c r="O178" s="82">
        <f t="shared" si="36"/>
        <v>9060296.6999999993</v>
      </c>
      <c r="P178" s="21">
        <f t="shared" si="40"/>
        <v>-9972.3000000007451</v>
      </c>
      <c r="Q178" s="64">
        <f t="shared" si="41"/>
        <v>-1.0994492004592967E-3</v>
      </c>
      <c r="R178" s="67">
        <f t="shared" si="31"/>
        <v>-0.5</v>
      </c>
      <c r="S178" s="55">
        <f t="shared" si="32"/>
        <v>-3.965736040609137E-4</v>
      </c>
      <c r="U178" s="1">
        <f t="shared" si="37"/>
        <v>7189</v>
      </c>
    </row>
    <row r="179" spans="1:21" ht="14.4" x14ac:dyDescent="0.55000000000000004">
      <c r="A179" s="1">
        <f t="shared" si="38"/>
        <v>172</v>
      </c>
      <c r="B179" s="85">
        <v>4043</v>
      </c>
      <c r="C179" s="85">
        <v>4043</v>
      </c>
      <c r="D179" s="34" t="s">
        <v>192</v>
      </c>
      <c r="E179" s="48">
        <v>682.6</v>
      </c>
      <c r="F179" s="58">
        <v>7060</v>
      </c>
      <c r="G179" s="75">
        <v>4819156</v>
      </c>
      <c r="H179" s="58">
        <v>56376</v>
      </c>
      <c r="I179" s="75">
        <f t="shared" si="33"/>
        <v>4875532</v>
      </c>
      <c r="J179" s="61">
        <v>676.6</v>
      </c>
      <c r="K179" s="20">
        <f t="shared" si="30"/>
        <v>7201</v>
      </c>
      <c r="L179" s="20">
        <f t="shared" si="34"/>
        <v>7201</v>
      </c>
      <c r="M179" s="82">
        <f t="shared" si="35"/>
        <v>4872196.6000000006</v>
      </c>
      <c r="N179" s="20">
        <f t="shared" si="39"/>
        <v>0</v>
      </c>
      <c r="O179" s="82">
        <f t="shared" si="36"/>
        <v>4872196.6000000006</v>
      </c>
      <c r="P179" s="21">
        <f t="shared" si="40"/>
        <v>-3335.3999999994412</v>
      </c>
      <c r="Q179" s="64">
        <f t="shared" si="41"/>
        <v>-6.8410995969248923E-4</v>
      </c>
      <c r="R179" s="67">
        <f t="shared" si="31"/>
        <v>-6</v>
      </c>
      <c r="S179" s="55">
        <f t="shared" si="32"/>
        <v>-8.789920890711983E-3</v>
      </c>
      <c r="U179" s="1">
        <f t="shared" si="37"/>
        <v>7201</v>
      </c>
    </row>
    <row r="180" spans="1:21" ht="14.4" x14ac:dyDescent="0.55000000000000004">
      <c r="A180" s="1">
        <f t="shared" si="38"/>
        <v>173</v>
      </c>
      <c r="B180" s="85">
        <v>4068</v>
      </c>
      <c r="C180" s="85">
        <v>4068</v>
      </c>
      <c r="D180" s="34" t="s">
        <v>193</v>
      </c>
      <c r="E180" s="48">
        <v>444.1</v>
      </c>
      <c r="F180" s="58">
        <v>7063</v>
      </c>
      <c r="G180" s="75">
        <v>3136678</v>
      </c>
      <c r="H180" s="58">
        <v>0</v>
      </c>
      <c r="I180" s="75">
        <f t="shared" si="33"/>
        <v>3136678</v>
      </c>
      <c r="J180" s="61">
        <v>436.1</v>
      </c>
      <c r="K180" s="20">
        <f t="shared" si="30"/>
        <v>7204</v>
      </c>
      <c r="L180" s="20">
        <f t="shared" si="34"/>
        <v>7204</v>
      </c>
      <c r="M180" s="82">
        <f t="shared" si="35"/>
        <v>3141664.4000000004</v>
      </c>
      <c r="N180" s="20">
        <f t="shared" si="39"/>
        <v>26380.379999999888</v>
      </c>
      <c r="O180" s="82">
        <f t="shared" si="36"/>
        <v>3168044.7800000003</v>
      </c>
      <c r="P180" s="21">
        <f t="shared" si="40"/>
        <v>31366.780000000261</v>
      </c>
      <c r="Q180" s="64">
        <f t="shared" si="41"/>
        <v>1.0000000000000083E-2</v>
      </c>
      <c r="R180" s="67">
        <f t="shared" si="31"/>
        <v>-8</v>
      </c>
      <c r="S180" s="55">
        <f t="shared" si="32"/>
        <v>-1.8013960819635216E-2</v>
      </c>
      <c r="U180" s="1">
        <f t="shared" si="37"/>
        <v>7204</v>
      </c>
    </row>
    <row r="181" spans="1:21" ht="14.4" x14ac:dyDescent="0.55000000000000004">
      <c r="A181" s="1">
        <f t="shared" si="38"/>
        <v>174</v>
      </c>
      <c r="B181" s="85">
        <v>4086</v>
      </c>
      <c r="C181" s="85">
        <v>4086</v>
      </c>
      <c r="D181" s="34" t="s">
        <v>194</v>
      </c>
      <c r="E181" s="48">
        <v>1911</v>
      </c>
      <c r="F181" s="58">
        <v>7130</v>
      </c>
      <c r="G181" s="75">
        <v>13625430</v>
      </c>
      <c r="H181" s="58">
        <v>0</v>
      </c>
      <c r="I181" s="75">
        <f t="shared" si="33"/>
        <v>13625430</v>
      </c>
      <c r="J181" s="61">
        <v>1912.1</v>
      </c>
      <c r="K181" s="20">
        <f t="shared" si="30"/>
        <v>7271</v>
      </c>
      <c r="L181" s="20">
        <f t="shared" si="34"/>
        <v>7271</v>
      </c>
      <c r="M181" s="82">
        <f t="shared" si="35"/>
        <v>13902879.1</v>
      </c>
      <c r="N181" s="20">
        <f t="shared" si="39"/>
        <v>0</v>
      </c>
      <c r="O181" s="82">
        <f t="shared" si="36"/>
        <v>13902879.1</v>
      </c>
      <c r="P181" s="21">
        <f t="shared" si="40"/>
        <v>277449.09999999963</v>
      </c>
      <c r="Q181" s="64">
        <f t="shared" si="41"/>
        <v>2.0362594061251616E-2</v>
      </c>
      <c r="R181" s="67">
        <f t="shared" si="31"/>
        <v>1.0999999999999091</v>
      </c>
      <c r="S181" s="55">
        <f t="shared" si="32"/>
        <v>5.7561486132909942E-4</v>
      </c>
      <c r="U181" s="1">
        <f t="shared" si="37"/>
        <v>7271</v>
      </c>
    </row>
    <row r="182" spans="1:21" ht="14.4" x14ac:dyDescent="0.55000000000000004">
      <c r="A182" s="1">
        <f t="shared" si="38"/>
        <v>175</v>
      </c>
      <c r="B182" s="85">
        <v>4104</v>
      </c>
      <c r="C182" s="85">
        <v>4104</v>
      </c>
      <c r="D182" s="35" t="s">
        <v>195</v>
      </c>
      <c r="E182" s="49">
        <v>5420.2</v>
      </c>
      <c r="F182" s="59">
        <v>7069</v>
      </c>
      <c r="G182" s="76">
        <v>38315394</v>
      </c>
      <c r="H182" s="59">
        <v>0</v>
      </c>
      <c r="I182" s="76">
        <f t="shared" si="33"/>
        <v>38315394</v>
      </c>
      <c r="J182" s="62">
        <v>5332.3</v>
      </c>
      <c r="K182" s="22">
        <f t="shared" si="30"/>
        <v>7210</v>
      </c>
      <c r="L182" s="22">
        <f t="shared" si="34"/>
        <v>7210</v>
      </c>
      <c r="M182" s="83">
        <f t="shared" si="35"/>
        <v>38445883</v>
      </c>
      <c r="N182" s="22">
        <f t="shared" si="39"/>
        <v>252664.93999999762</v>
      </c>
      <c r="O182" s="83">
        <f t="shared" si="36"/>
        <v>38698547.939999998</v>
      </c>
      <c r="P182" s="23">
        <f t="shared" si="40"/>
        <v>383153.93999999762</v>
      </c>
      <c r="Q182" s="65">
        <f t="shared" si="41"/>
        <v>9.9999999999999378E-3</v>
      </c>
      <c r="R182" s="68">
        <f t="shared" si="31"/>
        <v>-87.899999999999636</v>
      </c>
      <c r="S182" s="56">
        <f t="shared" si="32"/>
        <v>-1.6217113759639801E-2</v>
      </c>
      <c r="U182" s="1">
        <f t="shared" si="37"/>
        <v>7210</v>
      </c>
    </row>
    <row r="183" spans="1:21" ht="14.4" x14ac:dyDescent="0.55000000000000004">
      <c r="A183" s="1">
        <f t="shared" si="38"/>
        <v>176</v>
      </c>
      <c r="B183" s="85">
        <v>4122</v>
      </c>
      <c r="C183" s="85">
        <v>4122</v>
      </c>
      <c r="D183" s="34" t="s">
        <v>196</v>
      </c>
      <c r="E183" s="48">
        <v>516.20000000000005</v>
      </c>
      <c r="F183" s="58">
        <v>7048</v>
      </c>
      <c r="G183" s="75">
        <v>3638178</v>
      </c>
      <c r="H183" s="58">
        <v>0</v>
      </c>
      <c r="I183" s="75">
        <f t="shared" si="33"/>
        <v>3638178</v>
      </c>
      <c r="J183" s="61">
        <v>515.29999999999995</v>
      </c>
      <c r="K183" s="20">
        <f t="shared" si="30"/>
        <v>7189</v>
      </c>
      <c r="L183" s="20">
        <f t="shared" si="34"/>
        <v>7189</v>
      </c>
      <c r="M183" s="82">
        <f t="shared" si="35"/>
        <v>3704491.6999999997</v>
      </c>
      <c r="N183" s="20">
        <f t="shared" si="39"/>
        <v>0</v>
      </c>
      <c r="O183" s="82">
        <f t="shared" si="36"/>
        <v>3704491.6999999997</v>
      </c>
      <c r="P183" s="21">
        <f t="shared" si="40"/>
        <v>66313.699999999721</v>
      </c>
      <c r="Q183" s="64">
        <f t="shared" si="41"/>
        <v>1.8227173052005625E-2</v>
      </c>
      <c r="R183" s="67">
        <f t="shared" si="31"/>
        <v>-0.90000000000009095</v>
      </c>
      <c r="S183" s="55">
        <f t="shared" si="32"/>
        <v>-1.743510267338417E-3</v>
      </c>
      <c r="U183" s="1">
        <f t="shared" si="37"/>
        <v>7189</v>
      </c>
    </row>
    <row r="184" spans="1:21" ht="14.4" x14ac:dyDescent="0.55000000000000004">
      <c r="A184" s="1">
        <f t="shared" si="38"/>
        <v>177</v>
      </c>
      <c r="B184" s="85">
        <v>4131</v>
      </c>
      <c r="C184" s="85">
        <v>4131</v>
      </c>
      <c r="D184" s="34" t="s">
        <v>197</v>
      </c>
      <c r="E184" s="48">
        <v>3624.6</v>
      </c>
      <c r="F184" s="58">
        <v>7100</v>
      </c>
      <c r="G184" s="75">
        <v>25734660</v>
      </c>
      <c r="H184" s="58">
        <v>0</v>
      </c>
      <c r="I184" s="75">
        <f t="shared" si="33"/>
        <v>25734660</v>
      </c>
      <c r="J184" s="61">
        <v>3493.9</v>
      </c>
      <c r="K184" s="20">
        <f t="shared" si="30"/>
        <v>7241</v>
      </c>
      <c r="L184" s="20">
        <f t="shared" si="34"/>
        <v>7241</v>
      </c>
      <c r="M184" s="82">
        <f t="shared" si="35"/>
        <v>25299329.900000002</v>
      </c>
      <c r="N184" s="20">
        <f t="shared" si="39"/>
        <v>692676.69999999925</v>
      </c>
      <c r="O184" s="82">
        <f t="shared" si="36"/>
        <v>25992006.600000001</v>
      </c>
      <c r="P184" s="21">
        <f t="shared" si="40"/>
        <v>257346.60000000149</v>
      </c>
      <c r="Q184" s="64">
        <f t="shared" si="41"/>
        <v>1.0000000000000057E-2</v>
      </c>
      <c r="R184" s="67">
        <f t="shared" si="31"/>
        <v>-130.69999999999982</v>
      </c>
      <c r="S184" s="55">
        <f t="shared" si="32"/>
        <v>-3.6059151354632189E-2</v>
      </c>
      <c r="U184" s="1">
        <f t="shared" si="37"/>
        <v>7241</v>
      </c>
    </row>
    <row r="185" spans="1:21" ht="14.4" x14ac:dyDescent="0.55000000000000004">
      <c r="A185" s="1">
        <f t="shared" si="38"/>
        <v>178</v>
      </c>
      <c r="B185" s="85">
        <v>4203</v>
      </c>
      <c r="C185" s="85">
        <v>4203</v>
      </c>
      <c r="D185" s="34" t="s">
        <v>198</v>
      </c>
      <c r="E185" s="48">
        <v>811.6</v>
      </c>
      <c r="F185" s="58">
        <v>7048</v>
      </c>
      <c r="G185" s="75">
        <v>5720157</v>
      </c>
      <c r="H185" s="58">
        <v>0</v>
      </c>
      <c r="I185" s="75">
        <f t="shared" si="33"/>
        <v>5720157</v>
      </c>
      <c r="J185" s="61">
        <v>823.5</v>
      </c>
      <c r="K185" s="20">
        <f t="shared" si="30"/>
        <v>7189</v>
      </c>
      <c r="L185" s="20">
        <f t="shared" si="34"/>
        <v>7189</v>
      </c>
      <c r="M185" s="82">
        <f t="shared" si="35"/>
        <v>5920141.5</v>
      </c>
      <c r="N185" s="20">
        <f t="shared" si="39"/>
        <v>0</v>
      </c>
      <c r="O185" s="82">
        <f t="shared" si="36"/>
        <v>5920141.5</v>
      </c>
      <c r="P185" s="21">
        <f t="shared" si="40"/>
        <v>199984.5</v>
      </c>
      <c r="Q185" s="64">
        <f t="shared" si="41"/>
        <v>3.4961365570910029E-2</v>
      </c>
      <c r="R185" s="67">
        <f t="shared" si="31"/>
        <v>11.899999999999977</v>
      </c>
      <c r="S185" s="55">
        <f t="shared" si="32"/>
        <v>1.4662395268605195E-2</v>
      </c>
      <c r="U185" s="1">
        <f t="shared" si="37"/>
        <v>7189</v>
      </c>
    </row>
    <row r="186" spans="1:21" ht="14.4" x14ac:dyDescent="0.55000000000000004">
      <c r="A186" s="1">
        <f t="shared" si="38"/>
        <v>179</v>
      </c>
      <c r="B186" s="85">
        <v>4212</v>
      </c>
      <c r="C186" s="85">
        <v>4212</v>
      </c>
      <c r="D186" s="34" t="s">
        <v>199</v>
      </c>
      <c r="E186" s="48">
        <v>333</v>
      </c>
      <c r="F186" s="58">
        <v>7048</v>
      </c>
      <c r="G186" s="75">
        <v>2346984</v>
      </c>
      <c r="H186" s="58">
        <v>51047</v>
      </c>
      <c r="I186" s="75">
        <f t="shared" si="33"/>
        <v>2398031</v>
      </c>
      <c r="J186" s="61">
        <v>328</v>
      </c>
      <c r="K186" s="20">
        <f t="shared" si="30"/>
        <v>7189</v>
      </c>
      <c r="L186" s="20">
        <f t="shared" si="34"/>
        <v>7189</v>
      </c>
      <c r="M186" s="82">
        <f t="shared" si="35"/>
        <v>2357992</v>
      </c>
      <c r="N186" s="20">
        <f t="shared" si="39"/>
        <v>12461.839999999851</v>
      </c>
      <c r="O186" s="82">
        <f t="shared" si="36"/>
        <v>2370453.84</v>
      </c>
      <c r="P186" s="21">
        <f t="shared" si="40"/>
        <v>-27577.160000000149</v>
      </c>
      <c r="Q186" s="64">
        <f t="shared" si="41"/>
        <v>-1.1499918057773294E-2</v>
      </c>
      <c r="R186" s="67">
        <f t="shared" si="31"/>
        <v>-5</v>
      </c>
      <c r="S186" s="55">
        <f t="shared" si="32"/>
        <v>-1.5015015015015015E-2</v>
      </c>
      <c r="U186" s="1">
        <f t="shared" si="37"/>
        <v>7189</v>
      </c>
    </row>
    <row r="187" spans="1:21" ht="14.4" x14ac:dyDescent="0.55000000000000004">
      <c r="A187" s="1">
        <f t="shared" si="38"/>
        <v>180</v>
      </c>
      <c r="B187" s="85">
        <v>4419</v>
      </c>
      <c r="C187" s="85">
        <v>4419</v>
      </c>
      <c r="D187" s="35" t="s">
        <v>3</v>
      </c>
      <c r="E187" s="49">
        <v>767.7</v>
      </c>
      <c r="F187" s="59">
        <v>7065</v>
      </c>
      <c r="G187" s="76">
        <v>5423801</v>
      </c>
      <c r="H187" s="59">
        <v>0</v>
      </c>
      <c r="I187" s="76">
        <f t="shared" si="33"/>
        <v>5423801</v>
      </c>
      <c r="J187" s="62">
        <v>793.7</v>
      </c>
      <c r="K187" s="22">
        <f t="shared" si="30"/>
        <v>7206</v>
      </c>
      <c r="L187" s="22">
        <f t="shared" si="34"/>
        <v>7206</v>
      </c>
      <c r="M187" s="83">
        <f t="shared" si="35"/>
        <v>5719402.2000000002</v>
      </c>
      <c r="N187" s="22">
        <f t="shared" si="39"/>
        <v>0</v>
      </c>
      <c r="O187" s="83">
        <f t="shared" si="36"/>
        <v>5719402.2000000002</v>
      </c>
      <c r="P187" s="23">
        <f t="shared" si="40"/>
        <v>295601.20000000019</v>
      </c>
      <c r="Q187" s="65">
        <f t="shared" si="41"/>
        <v>5.4500745879135351E-2</v>
      </c>
      <c r="R187" s="68">
        <f t="shared" si="31"/>
        <v>26</v>
      </c>
      <c r="S187" s="56">
        <f t="shared" si="32"/>
        <v>3.3867396118275363E-2</v>
      </c>
      <c r="U187" s="1">
        <f t="shared" si="37"/>
        <v>7206</v>
      </c>
    </row>
    <row r="188" spans="1:21" ht="14.4" x14ac:dyDescent="0.55000000000000004">
      <c r="A188" s="1">
        <f t="shared" si="38"/>
        <v>181</v>
      </c>
      <c r="B188" s="85">
        <v>4269</v>
      </c>
      <c r="C188" s="85">
        <v>4269</v>
      </c>
      <c r="D188" s="34" t="s">
        <v>200</v>
      </c>
      <c r="E188" s="48">
        <v>520.20000000000005</v>
      </c>
      <c r="F188" s="58">
        <v>7117</v>
      </c>
      <c r="G188" s="75">
        <v>3702263</v>
      </c>
      <c r="H188" s="58">
        <v>61547</v>
      </c>
      <c r="I188" s="75">
        <f t="shared" si="33"/>
        <v>3763810</v>
      </c>
      <c r="J188" s="61">
        <v>511.9</v>
      </c>
      <c r="K188" s="20">
        <f t="shared" si="30"/>
        <v>7258</v>
      </c>
      <c r="L188" s="20">
        <f t="shared" si="34"/>
        <v>7258</v>
      </c>
      <c r="M188" s="82">
        <f t="shared" si="35"/>
        <v>3715370.1999999997</v>
      </c>
      <c r="N188" s="20">
        <f t="shared" si="39"/>
        <v>23915.430000000168</v>
      </c>
      <c r="O188" s="82">
        <f t="shared" si="36"/>
        <v>3739285.63</v>
      </c>
      <c r="P188" s="21">
        <f t="shared" si="40"/>
        <v>-24524.370000000112</v>
      </c>
      <c r="Q188" s="64">
        <f t="shared" si="41"/>
        <v>-6.5158363466806535E-3</v>
      </c>
      <c r="R188" s="67">
        <f t="shared" si="31"/>
        <v>-8.3000000000000682</v>
      </c>
      <c r="S188" s="55">
        <f t="shared" si="32"/>
        <v>-1.5955401768550686E-2</v>
      </c>
      <c r="U188" s="1">
        <f t="shared" si="37"/>
        <v>7258</v>
      </c>
    </row>
    <row r="189" spans="1:21" ht="14.4" x14ac:dyDescent="0.55000000000000004">
      <c r="A189" s="1">
        <f t="shared" si="38"/>
        <v>182</v>
      </c>
      <c r="B189" s="85">
        <v>4271</v>
      </c>
      <c r="C189" s="85">
        <v>4271</v>
      </c>
      <c r="D189" s="34" t="s">
        <v>201</v>
      </c>
      <c r="E189" s="48">
        <v>1276.3</v>
      </c>
      <c r="F189" s="58">
        <v>7052</v>
      </c>
      <c r="G189" s="75">
        <v>9000468</v>
      </c>
      <c r="H189" s="58">
        <v>0</v>
      </c>
      <c r="I189" s="75">
        <f t="shared" si="33"/>
        <v>9000468</v>
      </c>
      <c r="J189" s="61">
        <v>1275.2</v>
      </c>
      <c r="K189" s="20">
        <f t="shared" si="30"/>
        <v>7193</v>
      </c>
      <c r="L189" s="20">
        <f t="shared" si="34"/>
        <v>7193</v>
      </c>
      <c r="M189" s="82">
        <f t="shared" si="35"/>
        <v>9172513.5999999996</v>
      </c>
      <c r="N189" s="20">
        <f t="shared" si="39"/>
        <v>0</v>
      </c>
      <c r="O189" s="82">
        <f t="shared" si="36"/>
        <v>9172513.5999999996</v>
      </c>
      <c r="P189" s="21">
        <f t="shared" si="40"/>
        <v>172045.59999999963</v>
      </c>
      <c r="Q189" s="64">
        <f t="shared" si="41"/>
        <v>1.911518378822075E-2</v>
      </c>
      <c r="R189" s="67">
        <f t="shared" si="31"/>
        <v>-1.0999999999999091</v>
      </c>
      <c r="S189" s="55">
        <f t="shared" si="32"/>
        <v>-8.6186633236692714E-4</v>
      </c>
      <c r="U189" s="1">
        <f t="shared" si="37"/>
        <v>7193</v>
      </c>
    </row>
    <row r="190" spans="1:21" ht="14.4" x14ac:dyDescent="0.55000000000000004">
      <c r="A190" s="1">
        <f t="shared" si="38"/>
        <v>183</v>
      </c>
      <c r="B190" s="85">
        <v>4356</v>
      </c>
      <c r="C190" s="85">
        <v>4356</v>
      </c>
      <c r="D190" s="34" t="s">
        <v>202</v>
      </c>
      <c r="E190" s="48">
        <v>803.5</v>
      </c>
      <c r="F190" s="58">
        <v>7048</v>
      </c>
      <c r="G190" s="75">
        <v>5663068</v>
      </c>
      <c r="H190" s="58">
        <v>0</v>
      </c>
      <c r="I190" s="75">
        <f t="shared" si="33"/>
        <v>5663068</v>
      </c>
      <c r="J190" s="61">
        <v>771.7</v>
      </c>
      <c r="K190" s="20">
        <f t="shared" si="30"/>
        <v>7189</v>
      </c>
      <c r="L190" s="20">
        <f t="shared" si="34"/>
        <v>7189</v>
      </c>
      <c r="M190" s="82">
        <f t="shared" si="35"/>
        <v>5547751.3000000007</v>
      </c>
      <c r="N190" s="20">
        <f t="shared" si="39"/>
        <v>171947.37999999896</v>
      </c>
      <c r="O190" s="82">
        <f t="shared" si="36"/>
        <v>5719698.6799999997</v>
      </c>
      <c r="P190" s="21">
        <f t="shared" si="40"/>
        <v>56630.679999999702</v>
      </c>
      <c r="Q190" s="64">
        <f t="shared" si="41"/>
        <v>9.9999999999999482E-3</v>
      </c>
      <c r="R190" s="67">
        <f t="shared" si="31"/>
        <v>-31.799999999999955</v>
      </c>
      <c r="S190" s="55">
        <f t="shared" si="32"/>
        <v>-3.9576851275668894E-2</v>
      </c>
      <c r="U190" s="1">
        <f t="shared" si="37"/>
        <v>7189</v>
      </c>
    </row>
    <row r="191" spans="1:21" ht="14.4" x14ac:dyDescent="0.55000000000000004">
      <c r="A191" s="1">
        <f t="shared" si="38"/>
        <v>184</v>
      </c>
      <c r="B191" s="85">
        <v>4149</v>
      </c>
      <c r="C191" s="85">
        <v>4149</v>
      </c>
      <c r="D191" s="34" t="s">
        <v>203</v>
      </c>
      <c r="E191" s="48">
        <v>1486.5</v>
      </c>
      <c r="F191" s="58">
        <v>7068</v>
      </c>
      <c r="G191" s="75">
        <v>10506582</v>
      </c>
      <c r="H191" s="58">
        <v>0</v>
      </c>
      <c r="I191" s="75">
        <f t="shared" si="33"/>
        <v>10506582</v>
      </c>
      <c r="J191" s="61">
        <v>1498</v>
      </c>
      <c r="K191" s="20">
        <f t="shared" si="30"/>
        <v>7209</v>
      </c>
      <c r="L191" s="20">
        <f t="shared" si="34"/>
        <v>7209</v>
      </c>
      <c r="M191" s="82">
        <f t="shared" si="35"/>
        <v>10799082</v>
      </c>
      <c r="N191" s="20">
        <f t="shared" si="39"/>
        <v>0</v>
      </c>
      <c r="O191" s="82">
        <f t="shared" si="36"/>
        <v>10799082</v>
      </c>
      <c r="P191" s="21">
        <f t="shared" si="40"/>
        <v>292500</v>
      </c>
      <c r="Q191" s="64">
        <f t="shared" si="41"/>
        <v>2.7839691347766572E-2</v>
      </c>
      <c r="R191" s="67">
        <f t="shared" si="31"/>
        <v>11.5</v>
      </c>
      <c r="S191" s="55">
        <f t="shared" si="32"/>
        <v>7.7362933064244873E-3</v>
      </c>
      <c r="U191" s="1">
        <f t="shared" si="37"/>
        <v>7209</v>
      </c>
    </row>
    <row r="192" spans="1:21" ht="14.4" x14ac:dyDescent="0.55000000000000004">
      <c r="A192" s="1">
        <f t="shared" si="38"/>
        <v>185</v>
      </c>
      <c r="B192" s="85">
        <v>4437</v>
      </c>
      <c r="C192" s="85">
        <v>4437</v>
      </c>
      <c r="D192" s="35" t="s">
        <v>204</v>
      </c>
      <c r="E192" s="49">
        <v>485.5</v>
      </c>
      <c r="F192" s="59">
        <v>7048</v>
      </c>
      <c r="G192" s="76">
        <v>3421804</v>
      </c>
      <c r="H192" s="59">
        <v>0</v>
      </c>
      <c r="I192" s="76">
        <f t="shared" si="33"/>
        <v>3421804</v>
      </c>
      <c r="J192" s="62">
        <v>472.8</v>
      </c>
      <c r="K192" s="22">
        <f t="shared" si="30"/>
        <v>7189</v>
      </c>
      <c r="L192" s="22">
        <f t="shared" si="34"/>
        <v>7189</v>
      </c>
      <c r="M192" s="83">
        <f t="shared" si="35"/>
        <v>3398959.2</v>
      </c>
      <c r="N192" s="22">
        <f t="shared" si="39"/>
        <v>57062.839999999851</v>
      </c>
      <c r="O192" s="83">
        <f t="shared" si="36"/>
        <v>3456022.04</v>
      </c>
      <c r="P192" s="23">
        <f t="shared" si="40"/>
        <v>34218.040000000037</v>
      </c>
      <c r="Q192" s="65">
        <f t="shared" si="41"/>
        <v>1.0000000000000011E-2</v>
      </c>
      <c r="R192" s="68">
        <f t="shared" si="31"/>
        <v>-12.699999999999989</v>
      </c>
      <c r="S192" s="56">
        <f t="shared" si="32"/>
        <v>-2.6158599382080306E-2</v>
      </c>
      <c r="U192" s="1">
        <f t="shared" si="37"/>
        <v>7189</v>
      </c>
    </row>
    <row r="193" spans="1:21" ht="14.4" x14ac:dyDescent="0.55000000000000004">
      <c r="A193" s="1">
        <f t="shared" si="38"/>
        <v>186</v>
      </c>
      <c r="B193" s="85">
        <v>4446</v>
      </c>
      <c r="C193" s="85">
        <v>4446</v>
      </c>
      <c r="D193" s="34" t="s">
        <v>205</v>
      </c>
      <c r="E193" s="48">
        <v>953.8</v>
      </c>
      <c r="F193" s="58">
        <v>7048</v>
      </c>
      <c r="G193" s="75">
        <v>6722382</v>
      </c>
      <c r="H193" s="58">
        <v>0</v>
      </c>
      <c r="I193" s="75">
        <f t="shared" si="33"/>
        <v>6722382</v>
      </c>
      <c r="J193" s="61">
        <v>953.7</v>
      </c>
      <c r="K193" s="20">
        <f t="shared" si="30"/>
        <v>7189</v>
      </c>
      <c r="L193" s="20">
        <f t="shared" si="34"/>
        <v>7189</v>
      </c>
      <c r="M193" s="82">
        <f t="shared" si="35"/>
        <v>6856149.3000000007</v>
      </c>
      <c r="N193" s="20">
        <f t="shared" si="39"/>
        <v>0</v>
      </c>
      <c r="O193" s="82">
        <f t="shared" si="36"/>
        <v>6856149.3000000007</v>
      </c>
      <c r="P193" s="21">
        <f t="shared" si="40"/>
        <v>133767.30000000075</v>
      </c>
      <c r="Q193" s="64">
        <f t="shared" si="41"/>
        <v>1.989879480219969E-2</v>
      </c>
      <c r="R193" s="67">
        <f t="shared" si="31"/>
        <v>-9.9999999999909051E-2</v>
      </c>
      <c r="S193" s="55">
        <f t="shared" si="32"/>
        <v>-1.0484378276358676E-4</v>
      </c>
      <c r="U193" s="1">
        <f t="shared" si="37"/>
        <v>7189</v>
      </c>
    </row>
    <row r="194" spans="1:21" ht="14.4" x14ac:dyDescent="0.55000000000000004">
      <c r="A194" s="1">
        <f t="shared" si="38"/>
        <v>187</v>
      </c>
      <c r="B194" s="85">
        <v>4491</v>
      </c>
      <c r="C194" s="85">
        <v>4491</v>
      </c>
      <c r="D194" s="34" t="s">
        <v>206</v>
      </c>
      <c r="E194" s="48">
        <v>341.4</v>
      </c>
      <c r="F194" s="58">
        <v>7048</v>
      </c>
      <c r="G194" s="75">
        <v>2406187</v>
      </c>
      <c r="H194" s="58">
        <v>32842</v>
      </c>
      <c r="I194" s="75">
        <f t="shared" si="33"/>
        <v>2439029</v>
      </c>
      <c r="J194" s="61">
        <v>348.8</v>
      </c>
      <c r="K194" s="20">
        <f t="shared" si="30"/>
        <v>7189</v>
      </c>
      <c r="L194" s="20">
        <f t="shared" si="34"/>
        <v>7189</v>
      </c>
      <c r="M194" s="82">
        <f t="shared" si="35"/>
        <v>2507523.2000000002</v>
      </c>
      <c r="N194" s="20">
        <f t="shared" si="39"/>
        <v>0</v>
      </c>
      <c r="O194" s="82">
        <f t="shared" si="36"/>
        <v>2507523.2000000002</v>
      </c>
      <c r="P194" s="21">
        <f t="shared" si="40"/>
        <v>68494.200000000186</v>
      </c>
      <c r="Q194" s="64">
        <f t="shared" si="41"/>
        <v>2.8082568923944812E-2</v>
      </c>
      <c r="R194" s="67">
        <f t="shared" si="31"/>
        <v>7.4000000000000341</v>
      </c>
      <c r="S194" s="55">
        <f t="shared" si="32"/>
        <v>2.1675454012888208E-2</v>
      </c>
      <c r="U194" s="1">
        <f t="shared" si="37"/>
        <v>7189</v>
      </c>
    </row>
    <row r="195" spans="1:21" ht="14.4" x14ac:dyDescent="0.55000000000000004">
      <c r="A195" s="1">
        <f t="shared" si="38"/>
        <v>188</v>
      </c>
      <c r="B195" s="85">
        <v>4505</v>
      </c>
      <c r="C195" s="85">
        <v>4505</v>
      </c>
      <c r="D195" s="34" t="s">
        <v>207</v>
      </c>
      <c r="E195" s="48">
        <v>229.7</v>
      </c>
      <c r="F195" s="58">
        <v>7102</v>
      </c>
      <c r="G195" s="75">
        <v>1631329</v>
      </c>
      <c r="H195" s="58">
        <v>115719</v>
      </c>
      <c r="I195" s="75">
        <f t="shared" si="33"/>
        <v>1747048</v>
      </c>
      <c r="J195" s="61">
        <v>223</v>
      </c>
      <c r="K195" s="20">
        <f t="shared" si="30"/>
        <v>7243</v>
      </c>
      <c r="L195" s="20">
        <f t="shared" si="34"/>
        <v>7243</v>
      </c>
      <c r="M195" s="82">
        <f t="shared" si="35"/>
        <v>1615189</v>
      </c>
      <c r="N195" s="20">
        <f t="shared" si="39"/>
        <v>32453.290000000037</v>
      </c>
      <c r="O195" s="82">
        <f t="shared" si="36"/>
        <v>1647642.29</v>
      </c>
      <c r="P195" s="21">
        <f t="shared" si="40"/>
        <v>-99405.709999999963</v>
      </c>
      <c r="Q195" s="64">
        <f t="shared" si="41"/>
        <v>-5.6899243752890571E-2</v>
      </c>
      <c r="R195" s="67">
        <f t="shared" si="31"/>
        <v>-6.6999999999999886</v>
      </c>
      <c r="S195" s="55">
        <f t="shared" si="32"/>
        <v>-2.9168480626904612E-2</v>
      </c>
      <c r="U195" s="1">
        <f t="shared" si="37"/>
        <v>7243</v>
      </c>
    </row>
    <row r="196" spans="1:21" ht="14.4" x14ac:dyDescent="0.55000000000000004">
      <c r="A196" s="1">
        <f t="shared" si="38"/>
        <v>189</v>
      </c>
      <c r="B196" s="85">
        <v>4509</v>
      </c>
      <c r="C196" s="85">
        <v>4509</v>
      </c>
      <c r="D196" s="34" t="s">
        <v>208</v>
      </c>
      <c r="E196" s="48">
        <v>209</v>
      </c>
      <c r="F196" s="58">
        <v>7048</v>
      </c>
      <c r="G196" s="75">
        <v>1473032</v>
      </c>
      <c r="H196" s="58">
        <v>0</v>
      </c>
      <c r="I196" s="75">
        <f t="shared" si="33"/>
        <v>1473032</v>
      </c>
      <c r="J196" s="61">
        <v>190</v>
      </c>
      <c r="K196" s="20">
        <f t="shared" si="30"/>
        <v>7189</v>
      </c>
      <c r="L196" s="20">
        <f t="shared" si="34"/>
        <v>7189</v>
      </c>
      <c r="M196" s="82">
        <f t="shared" si="35"/>
        <v>1365910</v>
      </c>
      <c r="N196" s="20">
        <f t="shared" si="39"/>
        <v>121852.32000000007</v>
      </c>
      <c r="O196" s="82">
        <f t="shared" si="36"/>
        <v>1487762.32</v>
      </c>
      <c r="P196" s="21">
        <f t="shared" si="40"/>
        <v>14730.320000000065</v>
      </c>
      <c r="Q196" s="64">
        <f t="shared" si="41"/>
        <v>1.0000000000000044E-2</v>
      </c>
      <c r="R196" s="67">
        <f t="shared" si="31"/>
        <v>-19</v>
      </c>
      <c r="S196" s="55">
        <f t="shared" si="32"/>
        <v>-9.0909090909090912E-2</v>
      </c>
      <c r="U196" s="1">
        <f t="shared" si="37"/>
        <v>7189</v>
      </c>
    </row>
    <row r="197" spans="1:21" ht="14.4" x14ac:dyDescent="0.55000000000000004">
      <c r="A197" s="1">
        <f t="shared" si="38"/>
        <v>190</v>
      </c>
      <c r="B197" s="85">
        <v>4518</v>
      </c>
      <c r="C197" s="85">
        <v>4518</v>
      </c>
      <c r="D197" s="35" t="s">
        <v>209</v>
      </c>
      <c r="E197" s="49">
        <v>208.5</v>
      </c>
      <c r="F197" s="59">
        <v>7048</v>
      </c>
      <c r="G197" s="76">
        <v>1469508</v>
      </c>
      <c r="H197" s="59">
        <v>54364</v>
      </c>
      <c r="I197" s="76">
        <f t="shared" si="33"/>
        <v>1523872</v>
      </c>
      <c r="J197" s="62">
        <v>206.3</v>
      </c>
      <c r="K197" s="22">
        <f t="shared" si="30"/>
        <v>7189</v>
      </c>
      <c r="L197" s="22">
        <f t="shared" si="34"/>
        <v>7189</v>
      </c>
      <c r="M197" s="83">
        <f t="shared" si="35"/>
        <v>1483090.7000000002</v>
      </c>
      <c r="N197" s="22">
        <f t="shared" si="39"/>
        <v>1112.3799999998882</v>
      </c>
      <c r="O197" s="83">
        <f t="shared" si="36"/>
        <v>1484203.08</v>
      </c>
      <c r="P197" s="23">
        <f t="shared" si="40"/>
        <v>-39668.919999999925</v>
      </c>
      <c r="Q197" s="65">
        <f t="shared" si="41"/>
        <v>-2.6031661451880423E-2</v>
      </c>
      <c r="R197" s="68">
        <f t="shared" si="31"/>
        <v>-2.1999999999999886</v>
      </c>
      <c r="S197" s="56">
        <f t="shared" si="32"/>
        <v>-1.0551558752997547E-2</v>
      </c>
      <c r="U197" s="1">
        <f t="shared" si="37"/>
        <v>7189</v>
      </c>
    </row>
    <row r="198" spans="1:21" ht="14.4" x14ac:dyDescent="0.55000000000000004">
      <c r="A198" s="1">
        <f t="shared" si="38"/>
        <v>191</v>
      </c>
      <c r="B198" s="85">
        <v>4527</v>
      </c>
      <c r="C198" s="85">
        <v>4527</v>
      </c>
      <c r="D198" s="34" t="s">
        <v>210</v>
      </c>
      <c r="E198" s="48">
        <v>607</v>
      </c>
      <c r="F198" s="58">
        <v>7048</v>
      </c>
      <c r="G198" s="75">
        <v>4278136</v>
      </c>
      <c r="H198" s="58">
        <v>0</v>
      </c>
      <c r="I198" s="75">
        <f t="shared" si="33"/>
        <v>4278136</v>
      </c>
      <c r="J198" s="61">
        <v>576.4</v>
      </c>
      <c r="K198" s="20">
        <f t="shared" si="30"/>
        <v>7189</v>
      </c>
      <c r="L198" s="20">
        <f t="shared" si="34"/>
        <v>7189</v>
      </c>
      <c r="M198" s="82">
        <f t="shared" si="35"/>
        <v>4143739.5999999996</v>
      </c>
      <c r="N198" s="20">
        <f t="shared" si="39"/>
        <v>177177.76000000071</v>
      </c>
      <c r="O198" s="82">
        <f t="shared" si="36"/>
        <v>4320917.3600000003</v>
      </c>
      <c r="P198" s="21">
        <f t="shared" si="40"/>
        <v>42781.360000000335</v>
      </c>
      <c r="Q198" s="64">
        <f t="shared" si="41"/>
        <v>1.0000000000000078E-2</v>
      </c>
      <c r="R198" s="67">
        <f t="shared" si="31"/>
        <v>-30.600000000000023</v>
      </c>
      <c r="S198" s="55">
        <f t="shared" si="32"/>
        <v>-5.0411861614497566E-2</v>
      </c>
      <c r="U198" s="1">
        <f t="shared" si="37"/>
        <v>7189</v>
      </c>
    </row>
    <row r="199" spans="1:21" ht="14.4" x14ac:dyDescent="0.55000000000000004">
      <c r="A199" s="1">
        <f t="shared" si="38"/>
        <v>192</v>
      </c>
      <c r="B199" s="85">
        <v>4536</v>
      </c>
      <c r="C199" s="85">
        <v>4536</v>
      </c>
      <c r="D199" s="34" t="s">
        <v>211</v>
      </c>
      <c r="E199" s="48">
        <v>1902.8</v>
      </c>
      <c r="F199" s="58">
        <v>7048</v>
      </c>
      <c r="G199" s="75">
        <v>13410934</v>
      </c>
      <c r="H199" s="58">
        <v>0</v>
      </c>
      <c r="I199" s="75">
        <f t="shared" si="33"/>
        <v>13410934</v>
      </c>
      <c r="J199" s="61">
        <v>1858.4</v>
      </c>
      <c r="K199" s="20">
        <f t="shared" si="30"/>
        <v>7189</v>
      </c>
      <c r="L199" s="20">
        <f t="shared" si="34"/>
        <v>7189</v>
      </c>
      <c r="M199" s="82">
        <f t="shared" si="35"/>
        <v>13360037.600000001</v>
      </c>
      <c r="N199" s="20">
        <f t="shared" si="39"/>
        <v>185005.73999999836</v>
      </c>
      <c r="O199" s="82">
        <f t="shared" si="36"/>
        <v>13545043.34</v>
      </c>
      <c r="P199" s="21">
        <f t="shared" si="40"/>
        <v>134109.33999999985</v>
      </c>
      <c r="Q199" s="64">
        <f t="shared" si="41"/>
        <v>9.9999999999999881E-3</v>
      </c>
      <c r="R199" s="67">
        <f t="shared" si="31"/>
        <v>-44.399999999999864</v>
      </c>
      <c r="S199" s="55">
        <f t="shared" si="32"/>
        <v>-2.3334034055076659E-2</v>
      </c>
      <c r="U199" s="1">
        <f t="shared" si="37"/>
        <v>7189</v>
      </c>
    </row>
    <row r="200" spans="1:21" ht="14.4" x14ac:dyDescent="0.55000000000000004">
      <c r="A200" s="1">
        <f t="shared" si="38"/>
        <v>193</v>
      </c>
      <c r="B200" s="85">
        <v>4554</v>
      </c>
      <c r="C200" s="85">
        <v>4554</v>
      </c>
      <c r="D200" s="34" t="s">
        <v>212</v>
      </c>
      <c r="E200" s="48">
        <v>1108.3</v>
      </c>
      <c r="F200" s="58">
        <v>7048</v>
      </c>
      <c r="G200" s="75">
        <v>7811298</v>
      </c>
      <c r="H200" s="58">
        <v>0</v>
      </c>
      <c r="I200" s="75">
        <f t="shared" si="33"/>
        <v>7811298</v>
      </c>
      <c r="J200" s="61">
        <v>1122.4000000000001</v>
      </c>
      <c r="K200" s="20">
        <f t="shared" ref="K200:K263" si="42">ROUND(F200+$G$2,0)+T200</f>
        <v>7189</v>
      </c>
      <c r="L200" s="20">
        <f t="shared" si="34"/>
        <v>7189</v>
      </c>
      <c r="M200" s="82">
        <f t="shared" si="35"/>
        <v>8068933.6000000006</v>
      </c>
      <c r="N200" s="20">
        <f t="shared" si="39"/>
        <v>0</v>
      </c>
      <c r="O200" s="82">
        <f t="shared" si="36"/>
        <v>8068933.6000000006</v>
      </c>
      <c r="P200" s="21">
        <f t="shared" si="40"/>
        <v>257635.60000000056</v>
      </c>
      <c r="Q200" s="64">
        <f t="shared" si="41"/>
        <v>3.2982431344957083E-2</v>
      </c>
      <c r="R200" s="67">
        <f t="shared" ref="R200:R263" si="43">J200-E200</f>
        <v>14.100000000000136</v>
      </c>
      <c r="S200" s="55">
        <f t="shared" ref="S200:S263" si="44">R200/E200</f>
        <v>1.2722187133447745E-2</v>
      </c>
      <c r="U200" s="1">
        <f t="shared" si="37"/>
        <v>7189</v>
      </c>
    </row>
    <row r="201" spans="1:21" ht="14.4" x14ac:dyDescent="0.55000000000000004">
      <c r="A201" s="1">
        <f t="shared" si="38"/>
        <v>194</v>
      </c>
      <c r="B201" s="85">
        <v>4572</v>
      </c>
      <c r="C201" s="85">
        <v>4572</v>
      </c>
      <c r="D201" s="34" t="s">
        <v>213</v>
      </c>
      <c r="E201" s="48">
        <v>230.5</v>
      </c>
      <c r="F201" s="58">
        <v>7048</v>
      </c>
      <c r="G201" s="75">
        <v>1624564</v>
      </c>
      <c r="H201" s="58">
        <v>65384</v>
      </c>
      <c r="I201" s="75">
        <f t="shared" ref="I201:I264" si="45">G201+H201</f>
        <v>1689948</v>
      </c>
      <c r="J201" s="61">
        <v>221.2</v>
      </c>
      <c r="K201" s="20">
        <f t="shared" si="42"/>
        <v>7189</v>
      </c>
      <c r="L201" s="20">
        <f t="shared" ref="L201:L264" si="46">U201</f>
        <v>7189</v>
      </c>
      <c r="M201" s="82">
        <f t="shared" ref="M201:M264" si="47">J201*L201</f>
        <v>1590206.7999999998</v>
      </c>
      <c r="N201" s="20">
        <f t="shared" si="39"/>
        <v>50602.840000000317</v>
      </c>
      <c r="O201" s="82">
        <f t="shared" ref="O201:O264" si="48">M201+N201</f>
        <v>1640809.6400000001</v>
      </c>
      <c r="P201" s="21">
        <f t="shared" si="40"/>
        <v>-49138.35999999987</v>
      </c>
      <c r="Q201" s="64">
        <f t="shared" si="41"/>
        <v>-2.9076847334947507E-2</v>
      </c>
      <c r="R201" s="67">
        <f t="shared" si="43"/>
        <v>-9.3000000000000114</v>
      </c>
      <c r="S201" s="55">
        <f t="shared" si="44"/>
        <v>-4.0347071583514152E-2</v>
      </c>
      <c r="U201" s="1">
        <f t="shared" ref="U201:U264" si="49">IF(K201&lt;=7048,7048,K201)</f>
        <v>7189</v>
      </c>
    </row>
    <row r="202" spans="1:21" ht="14.4" x14ac:dyDescent="0.55000000000000004">
      <c r="A202" s="1">
        <f t="shared" ref="A202:A265" si="50">A201+1</f>
        <v>195</v>
      </c>
      <c r="B202" s="85">
        <v>4581</v>
      </c>
      <c r="C202" s="85">
        <v>4581</v>
      </c>
      <c r="D202" s="35" t="s">
        <v>214</v>
      </c>
      <c r="E202" s="49">
        <v>4811.8</v>
      </c>
      <c r="F202" s="59">
        <v>7048</v>
      </c>
      <c r="G202" s="76">
        <v>33913566</v>
      </c>
      <c r="H202" s="59">
        <v>93861</v>
      </c>
      <c r="I202" s="76">
        <f t="shared" si="45"/>
        <v>34007427</v>
      </c>
      <c r="J202" s="62">
        <v>4690</v>
      </c>
      <c r="K202" s="22">
        <f t="shared" si="42"/>
        <v>7189</v>
      </c>
      <c r="L202" s="22">
        <f t="shared" si="46"/>
        <v>7189</v>
      </c>
      <c r="M202" s="83">
        <f t="shared" si="47"/>
        <v>33716410</v>
      </c>
      <c r="N202" s="22">
        <f t="shared" si="39"/>
        <v>536291.66000000387</v>
      </c>
      <c r="O202" s="83">
        <f t="shared" si="48"/>
        <v>34252701.660000004</v>
      </c>
      <c r="P202" s="23">
        <f t="shared" si="40"/>
        <v>245274.66000000387</v>
      </c>
      <c r="Q202" s="65">
        <f t="shared" si="41"/>
        <v>7.2123851063476182E-3</v>
      </c>
      <c r="R202" s="68">
        <f t="shared" si="43"/>
        <v>-121.80000000000018</v>
      </c>
      <c r="S202" s="56">
        <f t="shared" si="44"/>
        <v>-2.5312772766947957E-2</v>
      </c>
      <c r="U202" s="1">
        <f t="shared" si="49"/>
        <v>7189</v>
      </c>
    </row>
    <row r="203" spans="1:21" ht="14.4" x14ac:dyDescent="0.55000000000000004">
      <c r="A203" s="1">
        <f t="shared" si="50"/>
        <v>196</v>
      </c>
      <c r="B203" s="85">
        <v>4599</v>
      </c>
      <c r="C203" s="85">
        <v>4599</v>
      </c>
      <c r="D203" s="34" t="s">
        <v>215</v>
      </c>
      <c r="E203" s="48">
        <v>585.20000000000005</v>
      </c>
      <c r="F203" s="58">
        <v>7140</v>
      </c>
      <c r="G203" s="75">
        <v>4178328</v>
      </c>
      <c r="H203" s="58">
        <v>51354</v>
      </c>
      <c r="I203" s="75">
        <f t="shared" si="45"/>
        <v>4229682</v>
      </c>
      <c r="J203" s="61">
        <v>595.6</v>
      </c>
      <c r="K203" s="20">
        <f t="shared" si="42"/>
        <v>7281</v>
      </c>
      <c r="L203" s="20">
        <f t="shared" si="46"/>
        <v>7281</v>
      </c>
      <c r="M203" s="82">
        <f t="shared" si="47"/>
        <v>4336563.6000000006</v>
      </c>
      <c r="N203" s="20">
        <f t="shared" si="39"/>
        <v>0</v>
      </c>
      <c r="O203" s="82">
        <f t="shared" si="48"/>
        <v>4336563.6000000006</v>
      </c>
      <c r="P203" s="21">
        <f t="shared" si="40"/>
        <v>106881.60000000056</v>
      </c>
      <c r="Q203" s="64">
        <f t="shared" si="41"/>
        <v>2.5269417417196034E-2</v>
      </c>
      <c r="R203" s="67">
        <f t="shared" si="43"/>
        <v>10.399999999999977</v>
      </c>
      <c r="S203" s="55">
        <f t="shared" si="44"/>
        <v>1.7771701982228258E-2</v>
      </c>
      <c r="U203" s="1">
        <f t="shared" si="49"/>
        <v>7281</v>
      </c>
    </row>
    <row r="204" spans="1:21" ht="14.4" x14ac:dyDescent="0.55000000000000004">
      <c r="A204" s="1">
        <f t="shared" si="50"/>
        <v>197</v>
      </c>
      <c r="B204" s="85">
        <v>4617</v>
      </c>
      <c r="C204" s="85">
        <v>4617</v>
      </c>
      <c r="D204" s="34" t="s">
        <v>216</v>
      </c>
      <c r="E204" s="48">
        <v>1488.7</v>
      </c>
      <c r="F204" s="58">
        <v>7048</v>
      </c>
      <c r="G204" s="75">
        <v>10492358</v>
      </c>
      <c r="H204" s="58">
        <v>0</v>
      </c>
      <c r="I204" s="75">
        <f t="shared" si="45"/>
        <v>10492358</v>
      </c>
      <c r="J204" s="61">
        <v>1470.9</v>
      </c>
      <c r="K204" s="20">
        <f t="shared" si="42"/>
        <v>7189</v>
      </c>
      <c r="L204" s="20">
        <f t="shared" si="46"/>
        <v>7189</v>
      </c>
      <c r="M204" s="82">
        <f t="shared" si="47"/>
        <v>10574300.100000001</v>
      </c>
      <c r="N204" s="20">
        <f t="shared" si="39"/>
        <v>22981.479999998584</v>
      </c>
      <c r="O204" s="82">
        <f t="shared" si="48"/>
        <v>10597281.58</v>
      </c>
      <c r="P204" s="21">
        <f t="shared" si="40"/>
        <v>104923.58000000007</v>
      </c>
      <c r="Q204" s="64">
        <f t="shared" si="41"/>
        <v>1.0000000000000007E-2</v>
      </c>
      <c r="R204" s="67">
        <f t="shared" si="43"/>
        <v>-17.799999999999955</v>
      </c>
      <c r="S204" s="55">
        <f t="shared" si="44"/>
        <v>-1.1956740780546754E-2</v>
      </c>
      <c r="U204" s="1">
        <f t="shared" si="49"/>
        <v>7189</v>
      </c>
    </row>
    <row r="205" spans="1:21" ht="14.4" x14ac:dyDescent="0.55000000000000004">
      <c r="A205" s="1">
        <f t="shared" si="50"/>
        <v>198</v>
      </c>
      <c r="B205" s="85">
        <v>4662</v>
      </c>
      <c r="C205" s="85">
        <v>4662</v>
      </c>
      <c r="D205" s="34" t="s">
        <v>217</v>
      </c>
      <c r="E205" s="48">
        <v>915</v>
      </c>
      <c r="F205" s="58">
        <v>7048</v>
      </c>
      <c r="G205" s="75">
        <v>6448920</v>
      </c>
      <c r="H205" s="58">
        <v>87121</v>
      </c>
      <c r="I205" s="75">
        <f t="shared" si="45"/>
        <v>6536041</v>
      </c>
      <c r="J205" s="61">
        <v>928.1</v>
      </c>
      <c r="K205" s="20">
        <f t="shared" si="42"/>
        <v>7189</v>
      </c>
      <c r="L205" s="20">
        <f t="shared" si="46"/>
        <v>7189</v>
      </c>
      <c r="M205" s="82">
        <f t="shared" si="47"/>
        <v>6672110.9000000004</v>
      </c>
      <c r="N205" s="20">
        <f t="shared" si="39"/>
        <v>0</v>
      </c>
      <c r="O205" s="82">
        <f t="shared" si="48"/>
        <v>6672110.9000000004</v>
      </c>
      <c r="P205" s="21">
        <f t="shared" si="40"/>
        <v>136069.90000000037</v>
      </c>
      <c r="Q205" s="64">
        <f t="shared" si="41"/>
        <v>2.0818397559011697E-2</v>
      </c>
      <c r="R205" s="67">
        <f t="shared" si="43"/>
        <v>13.100000000000023</v>
      </c>
      <c r="S205" s="55">
        <f t="shared" si="44"/>
        <v>1.4316939890710407E-2</v>
      </c>
      <c r="U205" s="1">
        <f t="shared" si="49"/>
        <v>7189</v>
      </c>
    </row>
    <row r="206" spans="1:21" ht="14.4" x14ac:dyDescent="0.55000000000000004">
      <c r="A206" s="1">
        <f t="shared" si="50"/>
        <v>199</v>
      </c>
      <c r="B206" s="85">
        <v>4689</v>
      </c>
      <c r="C206" s="85">
        <v>4689</v>
      </c>
      <c r="D206" s="34" t="s">
        <v>218</v>
      </c>
      <c r="E206" s="48">
        <v>494.1</v>
      </c>
      <c r="F206" s="58">
        <v>7048</v>
      </c>
      <c r="G206" s="75">
        <v>3482417</v>
      </c>
      <c r="H206" s="58">
        <v>0</v>
      </c>
      <c r="I206" s="75">
        <f t="shared" si="45"/>
        <v>3482417</v>
      </c>
      <c r="J206" s="61">
        <v>502.1</v>
      </c>
      <c r="K206" s="20">
        <f t="shared" si="42"/>
        <v>7189</v>
      </c>
      <c r="L206" s="20">
        <f t="shared" si="46"/>
        <v>7189</v>
      </c>
      <c r="M206" s="82">
        <f t="shared" si="47"/>
        <v>3609596.9000000004</v>
      </c>
      <c r="N206" s="20">
        <f t="shared" si="39"/>
        <v>0</v>
      </c>
      <c r="O206" s="82">
        <f t="shared" si="48"/>
        <v>3609596.9000000004</v>
      </c>
      <c r="P206" s="21">
        <f t="shared" si="40"/>
        <v>127179.90000000037</v>
      </c>
      <c r="Q206" s="64">
        <f t="shared" si="41"/>
        <v>3.6520583261568151E-2</v>
      </c>
      <c r="R206" s="67">
        <f t="shared" si="43"/>
        <v>8</v>
      </c>
      <c r="S206" s="55">
        <f t="shared" si="44"/>
        <v>1.6191054442420562E-2</v>
      </c>
      <c r="U206" s="1">
        <f t="shared" si="49"/>
        <v>7189</v>
      </c>
    </row>
    <row r="207" spans="1:21" ht="14.4" x14ac:dyDescent="0.55000000000000004">
      <c r="A207" s="1">
        <f t="shared" si="50"/>
        <v>200</v>
      </c>
      <c r="B207" s="85">
        <v>4644</v>
      </c>
      <c r="C207" s="85">
        <v>4644</v>
      </c>
      <c r="D207" s="35" t="s">
        <v>219</v>
      </c>
      <c r="E207" s="49">
        <v>451.1</v>
      </c>
      <c r="F207" s="59">
        <v>7117</v>
      </c>
      <c r="G207" s="76">
        <v>3210479</v>
      </c>
      <c r="H207" s="59">
        <v>0</v>
      </c>
      <c r="I207" s="76">
        <f t="shared" si="45"/>
        <v>3210479</v>
      </c>
      <c r="J207" s="62">
        <v>469.2</v>
      </c>
      <c r="K207" s="22">
        <f t="shared" si="42"/>
        <v>7258</v>
      </c>
      <c r="L207" s="22">
        <f t="shared" si="46"/>
        <v>7258</v>
      </c>
      <c r="M207" s="83">
        <f t="shared" si="47"/>
        <v>3405453.6</v>
      </c>
      <c r="N207" s="22">
        <f t="shared" si="39"/>
        <v>0</v>
      </c>
      <c r="O207" s="83">
        <f t="shared" si="48"/>
        <v>3405453.6</v>
      </c>
      <c r="P207" s="23">
        <f t="shared" si="40"/>
        <v>194974.60000000009</v>
      </c>
      <c r="Q207" s="65">
        <f t="shared" si="41"/>
        <v>6.0730688473589173E-2</v>
      </c>
      <c r="R207" s="68">
        <f t="shared" si="43"/>
        <v>18.099999999999966</v>
      </c>
      <c r="S207" s="56">
        <f t="shared" si="44"/>
        <v>4.0124140988694226E-2</v>
      </c>
      <c r="U207" s="1">
        <f t="shared" si="49"/>
        <v>7258</v>
      </c>
    </row>
    <row r="208" spans="1:21" ht="14.4" x14ac:dyDescent="0.55000000000000004">
      <c r="A208" s="1">
        <f t="shared" si="50"/>
        <v>201</v>
      </c>
      <c r="B208" s="85">
        <v>4725</v>
      </c>
      <c r="C208" s="85">
        <v>4725</v>
      </c>
      <c r="D208" s="34" t="s">
        <v>220</v>
      </c>
      <c r="E208" s="48">
        <v>2996.5</v>
      </c>
      <c r="F208" s="58">
        <v>7048</v>
      </c>
      <c r="G208" s="75">
        <v>21119332</v>
      </c>
      <c r="H208" s="58">
        <v>0</v>
      </c>
      <c r="I208" s="75">
        <f t="shared" si="45"/>
        <v>21119332</v>
      </c>
      <c r="J208" s="61">
        <v>2947.9</v>
      </c>
      <c r="K208" s="20">
        <f t="shared" si="42"/>
        <v>7189</v>
      </c>
      <c r="L208" s="20">
        <f t="shared" si="46"/>
        <v>7189</v>
      </c>
      <c r="M208" s="82">
        <f t="shared" si="47"/>
        <v>21192453.100000001</v>
      </c>
      <c r="N208" s="20">
        <f t="shared" si="39"/>
        <v>138072.21999999881</v>
      </c>
      <c r="O208" s="82">
        <f t="shared" si="48"/>
        <v>21330525.32</v>
      </c>
      <c r="P208" s="21">
        <f t="shared" si="40"/>
        <v>211193.3200000003</v>
      </c>
      <c r="Q208" s="64">
        <f t="shared" si="41"/>
        <v>1.0000000000000014E-2</v>
      </c>
      <c r="R208" s="67">
        <f t="shared" si="43"/>
        <v>-48.599999999999909</v>
      </c>
      <c r="S208" s="55">
        <f t="shared" si="44"/>
        <v>-1.6218922075755017E-2</v>
      </c>
      <c r="U208" s="1">
        <f t="shared" si="49"/>
        <v>7189</v>
      </c>
    </row>
    <row r="209" spans="1:21" ht="14.4" x14ac:dyDescent="0.55000000000000004">
      <c r="A209" s="1">
        <f t="shared" si="50"/>
        <v>202</v>
      </c>
      <c r="B209" s="85">
        <v>2673</v>
      </c>
      <c r="C209" s="85">
        <v>2673</v>
      </c>
      <c r="D209" s="34" t="s">
        <v>221</v>
      </c>
      <c r="E209" s="48">
        <v>641.6</v>
      </c>
      <c r="F209" s="58">
        <v>7065</v>
      </c>
      <c r="G209" s="75">
        <v>4532904</v>
      </c>
      <c r="H209" s="58">
        <v>0</v>
      </c>
      <c r="I209" s="75">
        <f t="shared" si="45"/>
        <v>4532904</v>
      </c>
      <c r="J209" s="61">
        <v>626.4</v>
      </c>
      <c r="K209" s="20">
        <f t="shared" si="42"/>
        <v>7206</v>
      </c>
      <c r="L209" s="20">
        <f t="shared" si="46"/>
        <v>7206</v>
      </c>
      <c r="M209" s="82">
        <f t="shared" si="47"/>
        <v>4513838.3999999994</v>
      </c>
      <c r="N209" s="20">
        <f t="shared" si="39"/>
        <v>64394.640000000596</v>
      </c>
      <c r="O209" s="82">
        <f t="shared" si="48"/>
        <v>4578233.04</v>
      </c>
      <c r="P209" s="21">
        <f t="shared" si="40"/>
        <v>45329.040000000037</v>
      </c>
      <c r="Q209" s="64">
        <f t="shared" si="41"/>
        <v>1.0000000000000009E-2</v>
      </c>
      <c r="R209" s="67">
        <f t="shared" si="43"/>
        <v>-15.200000000000045</v>
      </c>
      <c r="S209" s="55">
        <f t="shared" si="44"/>
        <v>-2.3690773067331739E-2</v>
      </c>
      <c r="U209" s="1">
        <f t="shared" si="49"/>
        <v>7206</v>
      </c>
    </row>
    <row r="210" spans="1:21" ht="14.4" x14ac:dyDescent="0.55000000000000004">
      <c r="A210" s="1">
        <f t="shared" si="50"/>
        <v>203</v>
      </c>
      <c r="B210" s="85">
        <v>153</v>
      </c>
      <c r="C210" s="85">
        <v>153</v>
      </c>
      <c r="D210" s="34" t="s">
        <v>222</v>
      </c>
      <c r="E210" s="48">
        <v>560.6</v>
      </c>
      <c r="F210" s="58">
        <v>7115</v>
      </c>
      <c r="G210" s="75">
        <v>3988669</v>
      </c>
      <c r="H210" s="58">
        <v>55824</v>
      </c>
      <c r="I210" s="75">
        <f t="shared" si="45"/>
        <v>4044493</v>
      </c>
      <c r="J210" s="61">
        <v>561.4</v>
      </c>
      <c r="K210" s="20">
        <f t="shared" si="42"/>
        <v>7256</v>
      </c>
      <c r="L210" s="20">
        <f t="shared" si="46"/>
        <v>7256</v>
      </c>
      <c r="M210" s="82">
        <f t="shared" si="47"/>
        <v>4073518.4</v>
      </c>
      <c r="N210" s="20">
        <f t="shared" si="39"/>
        <v>0</v>
      </c>
      <c r="O210" s="82">
        <f t="shared" si="48"/>
        <v>4073518.4</v>
      </c>
      <c r="P210" s="21">
        <f t="shared" si="40"/>
        <v>29025.399999999907</v>
      </c>
      <c r="Q210" s="64">
        <f t="shared" si="41"/>
        <v>7.176523732393629E-3</v>
      </c>
      <c r="R210" s="67">
        <f t="shared" si="43"/>
        <v>0.79999999999995453</v>
      </c>
      <c r="S210" s="55">
        <f t="shared" si="44"/>
        <v>1.4270424545129406E-3</v>
      </c>
      <c r="U210" s="1">
        <f t="shared" si="49"/>
        <v>7256</v>
      </c>
    </row>
    <row r="211" spans="1:21" ht="14.4" x14ac:dyDescent="0.55000000000000004">
      <c r="A211" s="1">
        <f t="shared" si="50"/>
        <v>204</v>
      </c>
      <c r="B211" s="85">
        <v>3691</v>
      </c>
      <c r="C211" s="85">
        <v>3691</v>
      </c>
      <c r="D211" s="34" t="s">
        <v>223</v>
      </c>
      <c r="E211" s="48">
        <v>747.8</v>
      </c>
      <c r="F211" s="58">
        <v>7069</v>
      </c>
      <c r="G211" s="75">
        <v>5286198</v>
      </c>
      <c r="H211" s="58">
        <v>118501</v>
      </c>
      <c r="I211" s="75">
        <f t="shared" si="45"/>
        <v>5404699</v>
      </c>
      <c r="J211" s="61">
        <v>735.3</v>
      </c>
      <c r="K211" s="20">
        <f t="shared" si="42"/>
        <v>7210</v>
      </c>
      <c r="L211" s="20">
        <f t="shared" si="46"/>
        <v>7210</v>
      </c>
      <c r="M211" s="82">
        <f t="shared" si="47"/>
        <v>5301513</v>
      </c>
      <c r="N211" s="20">
        <f t="shared" si="39"/>
        <v>37546.980000000447</v>
      </c>
      <c r="O211" s="82">
        <f t="shared" si="48"/>
        <v>5339059.9800000004</v>
      </c>
      <c r="P211" s="21">
        <f t="shared" si="40"/>
        <v>-65639.019999999553</v>
      </c>
      <c r="Q211" s="64">
        <f t="shared" si="41"/>
        <v>-1.2144805843951634E-2</v>
      </c>
      <c r="R211" s="67">
        <f t="shared" si="43"/>
        <v>-12.5</v>
      </c>
      <c r="S211" s="55">
        <f t="shared" si="44"/>
        <v>-1.6715699384862264E-2</v>
      </c>
      <c r="U211" s="1">
        <f t="shared" si="49"/>
        <v>7210</v>
      </c>
    </row>
    <row r="212" spans="1:21" ht="14.4" x14ac:dyDescent="0.55000000000000004">
      <c r="A212" s="1">
        <f t="shared" si="50"/>
        <v>205</v>
      </c>
      <c r="B212" s="85">
        <v>4774</v>
      </c>
      <c r="C212" s="85">
        <v>4774</v>
      </c>
      <c r="D212" s="35" t="s">
        <v>224</v>
      </c>
      <c r="E212" s="49">
        <v>1123.5</v>
      </c>
      <c r="F212" s="59">
        <v>7117</v>
      </c>
      <c r="G212" s="76">
        <v>7995950</v>
      </c>
      <c r="H212" s="59">
        <v>0</v>
      </c>
      <c r="I212" s="76">
        <f t="shared" si="45"/>
        <v>7995950</v>
      </c>
      <c r="J212" s="62">
        <v>1098.4000000000001</v>
      </c>
      <c r="K212" s="22">
        <f t="shared" si="42"/>
        <v>7258</v>
      </c>
      <c r="L212" s="22">
        <f t="shared" si="46"/>
        <v>7258</v>
      </c>
      <c r="M212" s="83">
        <f t="shared" si="47"/>
        <v>7972187.2000000011</v>
      </c>
      <c r="N212" s="22">
        <f t="shared" si="39"/>
        <v>103722.29999999888</v>
      </c>
      <c r="O212" s="83">
        <f t="shared" si="48"/>
        <v>8075909.5</v>
      </c>
      <c r="P212" s="23">
        <f t="shared" si="40"/>
        <v>79959.5</v>
      </c>
      <c r="Q212" s="65">
        <f t="shared" si="41"/>
        <v>0.01</v>
      </c>
      <c r="R212" s="68">
        <f t="shared" si="43"/>
        <v>-25.099999999999909</v>
      </c>
      <c r="S212" s="56">
        <f t="shared" si="44"/>
        <v>-2.2340898976412914E-2</v>
      </c>
      <c r="U212" s="1">
        <f t="shared" si="49"/>
        <v>7258</v>
      </c>
    </row>
    <row r="213" spans="1:21" ht="14.4" x14ac:dyDescent="0.55000000000000004">
      <c r="A213" s="1">
        <f t="shared" si="50"/>
        <v>206</v>
      </c>
      <c r="B213" s="85">
        <v>873</v>
      </c>
      <c r="C213" s="85">
        <v>873</v>
      </c>
      <c r="D213" s="34" t="s">
        <v>225</v>
      </c>
      <c r="E213" s="48">
        <v>445.2</v>
      </c>
      <c r="F213" s="58">
        <v>7137</v>
      </c>
      <c r="G213" s="75">
        <v>3177392</v>
      </c>
      <c r="H213" s="58">
        <v>50954</v>
      </c>
      <c r="I213" s="75">
        <f t="shared" si="45"/>
        <v>3228346</v>
      </c>
      <c r="J213" s="61">
        <v>414.6</v>
      </c>
      <c r="K213" s="20">
        <f t="shared" si="42"/>
        <v>7278</v>
      </c>
      <c r="L213" s="20">
        <f t="shared" si="46"/>
        <v>7278</v>
      </c>
      <c r="M213" s="82">
        <f t="shared" si="47"/>
        <v>3017458.8000000003</v>
      </c>
      <c r="N213" s="20">
        <f t="shared" ref="N213:N276" si="51">MAX((G213*1.01)-M213,0)</f>
        <v>191707.11999999965</v>
      </c>
      <c r="O213" s="82">
        <f t="shared" si="48"/>
        <v>3209165.92</v>
      </c>
      <c r="P213" s="21">
        <f t="shared" ref="P213:P276" si="52">O213-I213</f>
        <v>-19180.080000000075</v>
      </c>
      <c r="Q213" s="64">
        <f t="shared" ref="Q213:Q276" si="53">P213/I213</f>
        <v>-5.9411475721623625E-3</v>
      </c>
      <c r="R213" s="67">
        <f t="shared" si="43"/>
        <v>-30.599999999999966</v>
      </c>
      <c r="S213" s="55">
        <f t="shared" si="44"/>
        <v>-6.8733153638813937E-2</v>
      </c>
      <c r="U213" s="1">
        <f t="shared" si="49"/>
        <v>7278</v>
      </c>
    </row>
    <row r="214" spans="1:21" ht="14.4" x14ac:dyDescent="0.55000000000000004">
      <c r="A214" s="1">
        <f t="shared" si="50"/>
        <v>207</v>
      </c>
      <c r="B214" s="85">
        <v>4778</v>
      </c>
      <c r="C214" s="85">
        <v>4778</v>
      </c>
      <c r="D214" s="34" t="s">
        <v>226</v>
      </c>
      <c r="E214" s="48">
        <v>272.10000000000002</v>
      </c>
      <c r="F214" s="58">
        <v>7065</v>
      </c>
      <c r="G214" s="75">
        <v>1922387</v>
      </c>
      <c r="H214" s="58">
        <v>0</v>
      </c>
      <c r="I214" s="75">
        <f t="shared" si="45"/>
        <v>1922387</v>
      </c>
      <c r="J214" s="61">
        <v>265.8</v>
      </c>
      <c r="K214" s="20">
        <f t="shared" si="42"/>
        <v>7206</v>
      </c>
      <c r="L214" s="20">
        <f t="shared" si="46"/>
        <v>7206</v>
      </c>
      <c r="M214" s="82">
        <f t="shared" si="47"/>
        <v>1915354.8</v>
      </c>
      <c r="N214" s="20">
        <f t="shared" si="51"/>
        <v>26256.070000000065</v>
      </c>
      <c r="O214" s="82">
        <f t="shared" si="48"/>
        <v>1941610.87</v>
      </c>
      <c r="P214" s="21">
        <f t="shared" si="52"/>
        <v>19223.870000000112</v>
      </c>
      <c r="Q214" s="64">
        <f t="shared" si="53"/>
        <v>1.0000000000000057E-2</v>
      </c>
      <c r="R214" s="67">
        <f t="shared" si="43"/>
        <v>-6.3000000000000114</v>
      </c>
      <c r="S214" s="55">
        <f t="shared" si="44"/>
        <v>-2.3153252480705662E-2</v>
      </c>
      <c r="U214" s="1">
        <f t="shared" si="49"/>
        <v>7206</v>
      </c>
    </row>
    <row r="215" spans="1:21" ht="14.4" x14ac:dyDescent="0.55000000000000004">
      <c r="A215" s="1">
        <f t="shared" si="50"/>
        <v>208</v>
      </c>
      <c r="B215" s="85">
        <v>4777</v>
      </c>
      <c r="C215" s="85">
        <v>4777</v>
      </c>
      <c r="D215" s="34" t="s">
        <v>227</v>
      </c>
      <c r="E215" s="48">
        <v>600.4</v>
      </c>
      <c r="F215" s="58">
        <v>7077</v>
      </c>
      <c r="G215" s="75">
        <v>4249031</v>
      </c>
      <c r="H215" s="58">
        <v>71068</v>
      </c>
      <c r="I215" s="75">
        <f t="shared" si="45"/>
        <v>4320099</v>
      </c>
      <c r="J215" s="61">
        <v>585.29999999999995</v>
      </c>
      <c r="K215" s="20">
        <f t="shared" si="42"/>
        <v>7218</v>
      </c>
      <c r="L215" s="20">
        <f t="shared" si="46"/>
        <v>7218</v>
      </c>
      <c r="M215" s="82">
        <f t="shared" si="47"/>
        <v>4224695.3999999994</v>
      </c>
      <c r="N215" s="20">
        <f t="shared" si="51"/>
        <v>66825.910000000149</v>
      </c>
      <c r="O215" s="82">
        <f t="shared" si="48"/>
        <v>4291521.3099999996</v>
      </c>
      <c r="P215" s="21">
        <f t="shared" si="52"/>
        <v>-28577.69000000041</v>
      </c>
      <c r="Q215" s="64">
        <f t="shared" si="53"/>
        <v>-6.6150544235214076E-3</v>
      </c>
      <c r="R215" s="67">
        <f t="shared" si="43"/>
        <v>-15.100000000000023</v>
      </c>
      <c r="S215" s="55">
        <f t="shared" si="44"/>
        <v>-2.514990006662229E-2</v>
      </c>
      <c r="U215" s="1">
        <f t="shared" si="49"/>
        <v>7218</v>
      </c>
    </row>
    <row r="216" spans="1:21" ht="14.4" x14ac:dyDescent="0.55000000000000004">
      <c r="A216" s="1">
        <f t="shared" si="50"/>
        <v>209</v>
      </c>
      <c r="B216" s="85">
        <v>4776</v>
      </c>
      <c r="C216" s="85">
        <v>4776</v>
      </c>
      <c r="D216" s="34" t="s">
        <v>228</v>
      </c>
      <c r="E216" s="48">
        <v>488.7</v>
      </c>
      <c r="F216" s="58">
        <v>7195</v>
      </c>
      <c r="G216" s="75">
        <v>3516197</v>
      </c>
      <c r="H216" s="58">
        <v>0</v>
      </c>
      <c r="I216" s="75">
        <f t="shared" si="45"/>
        <v>3516197</v>
      </c>
      <c r="J216" s="61">
        <v>486.8</v>
      </c>
      <c r="K216" s="20">
        <f t="shared" si="42"/>
        <v>7336</v>
      </c>
      <c r="L216" s="20">
        <f t="shared" si="46"/>
        <v>7336</v>
      </c>
      <c r="M216" s="82">
        <f t="shared" si="47"/>
        <v>3571164.8000000003</v>
      </c>
      <c r="N216" s="20">
        <f t="shared" si="51"/>
        <v>0</v>
      </c>
      <c r="O216" s="82">
        <f t="shared" si="48"/>
        <v>3571164.8000000003</v>
      </c>
      <c r="P216" s="21">
        <f t="shared" si="52"/>
        <v>54967.800000000279</v>
      </c>
      <c r="Q216" s="64">
        <f t="shared" si="53"/>
        <v>1.5632741851494748E-2</v>
      </c>
      <c r="R216" s="67">
        <f t="shared" si="43"/>
        <v>-1.8999999999999773</v>
      </c>
      <c r="S216" s="55">
        <f t="shared" si="44"/>
        <v>-3.8878657663187583E-3</v>
      </c>
      <c r="U216" s="1">
        <f t="shared" si="49"/>
        <v>7336</v>
      </c>
    </row>
    <row r="217" spans="1:21" ht="14.4" x14ac:dyDescent="0.55000000000000004">
      <c r="A217" s="1">
        <f t="shared" si="50"/>
        <v>210</v>
      </c>
      <c r="B217" s="85">
        <v>4779</v>
      </c>
      <c r="C217" s="85">
        <v>4779</v>
      </c>
      <c r="D217" s="35" t="s">
        <v>229</v>
      </c>
      <c r="E217" s="49">
        <v>1828</v>
      </c>
      <c r="F217" s="59">
        <v>7048</v>
      </c>
      <c r="G217" s="76">
        <v>12883744</v>
      </c>
      <c r="H217" s="59">
        <v>0</v>
      </c>
      <c r="I217" s="76">
        <f t="shared" si="45"/>
        <v>12883744</v>
      </c>
      <c r="J217" s="62">
        <v>1896.9</v>
      </c>
      <c r="K217" s="22">
        <f t="shared" si="42"/>
        <v>7189</v>
      </c>
      <c r="L217" s="22">
        <f t="shared" si="46"/>
        <v>7189</v>
      </c>
      <c r="M217" s="83">
        <f t="shared" si="47"/>
        <v>13636814.100000001</v>
      </c>
      <c r="N217" s="22">
        <f t="shared" si="51"/>
        <v>0</v>
      </c>
      <c r="O217" s="83">
        <f t="shared" si="48"/>
        <v>13636814.100000001</v>
      </c>
      <c r="P217" s="23">
        <f t="shared" si="52"/>
        <v>753070.10000000149</v>
      </c>
      <c r="Q217" s="65">
        <f t="shared" si="53"/>
        <v>5.8451184686687467E-2</v>
      </c>
      <c r="R217" s="68">
        <f t="shared" si="43"/>
        <v>68.900000000000091</v>
      </c>
      <c r="S217" s="56">
        <f t="shared" si="44"/>
        <v>3.7691466083151035E-2</v>
      </c>
      <c r="U217" s="1">
        <f t="shared" si="49"/>
        <v>7189</v>
      </c>
    </row>
    <row r="218" spans="1:21" ht="14.4" x14ac:dyDescent="0.55000000000000004">
      <c r="A218" s="1">
        <f t="shared" si="50"/>
        <v>211</v>
      </c>
      <c r="B218" s="85">
        <v>4784</v>
      </c>
      <c r="C218" s="85">
        <v>4784</v>
      </c>
      <c r="D218" s="34" t="s">
        <v>230</v>
      </c>
      <c r="E218" s="48">
        <v>3029.6</v>
      </c>
      <c r="F218" s="58">
        <v>7048</v>
      </c>
      <c r="G218" s="75">
        <v>21352621</v>
      </c>
      <c r="H218" s="58">
        <v>30921</v>
      </c>
      <c r="I218" s="75">
        <f t="shared" si="45"/>
        <v>21383542</v>
      </c>
      <c r="J218" s="61">
        <v>3071</v>
      </c>
      <c r="K218" s="20">
        <f t="shared" si="42"/>
        <v>7189</v>
      </c>
      <c r="L218" s="20">
        <f t="shared" si="46"/>
        <v>7189</v>
      </c>
      <c r="M218" s="82">
        <f t="shared" si="47"/>
        <v>22077419</v>
      </c>
      <c r="N218" s="20">
        <f t="shared" si="51"/>
        <v>0</v>
      </c>
      <c r="O218" s="82">
        <f t="shared" si="48"/>
        <v>22077419</v>
      </c>
      <c r="P218" s="21">
        <f t="shared" si="52"/>
        <v>693877</v>
      </c>
      <c r="Q218" s="64">
        <f t="shared" si="53"/>
        <v>3.2449114370294685E-2</v>
      </c>
      <c r="R218" s="67">
        <f t="shared" si="43"/>
        <v>41.400000000000091</v>
      </c>
      <c r="S218" s="55">
        <f t="shared" si="44"/>
        <v>1.3665170319514157E-2</v>
      </c>
      <c r="U218" s="1">
        <f t="shared" si="49"/>
        <v>7189</v>
      </c>
    </row>
    <row r="219" spans="1:21" ht="14.4" x14ac:dyDescent="0.55000000000000004">
      <c r="A219" s="1">
        <f t="shared" si="50"/>
        <v>212</v>
      </c>
      <c r="B219" s="85">
        <v>4785</v>
      </c>
      <c r="C219" s="85">
        <v>4785</v>
      </c>
      <c r="D219" s="34" t="s">
        <v>231</v>
      </c>
      <c r="E219" s="48">
        <v>446</v>
      </c>
      <c r="F219" s="58">
        <v>7048</v>
      </c>
      <c r="G219" s="75">
        <v>3143408</v>
      </c>
      <c r="H219" s="58">
        <v>0</v>
      </c>
      <c r="I219" s="75">
        <f t="shared" si="45"/>
        <v>3143408</v>
      </c>
      <c r="J219" s="61">
        <v>435.1</v>
      </c>
      <c r="K219" s="20">
        <f t="shared" si="42"/>
        <v>7189</v>
      </c>
      <c r="L219" s="20">
        <f t="shared" si="46"/>
        <v>7189</v>
      </c>
      <c r="M219" s="82">
        <f t="shared" si="47"/>
        <v>3127933.9000000004</v>
      </c>
      <c r="N219" s="20">
        <f t="shared" si="51"/>
        <v>46908.179999999702</v>
      </c>
      <c r="O219" s="82">
        <f t="shared" si="48"/>
        <v>3174842.08</v>
      </c>
      <c r="P219" s="21">
        <f t="shared" si="52"/>
        <v>31434.080000000075</v>
      </c>
      <c r="Q219" s="64">
        <f t="shared" si="53"/>
        <v>1.0000000000000024E-2</v>
      </c>
      <c r="R219" s="67">
        <f t="shared" si="43"/>
        <v>-10.899999999999977</v>
      </c>
      <c r="S219" s="55">
        <f t="shared" si="44"/>
        <v>-2.4439461883408019E-2</v>
      </c>
      <c r="U219" s="1">
        <f t="shared" si="49"/>
        <v>7189</v>
      </c>
    </row>
    <row r="220" spans="1:21" ht="14.4" x14ac:dyDescent="0.55000000000000004">
      <c r="A220" s="1">
        <f t="shared" si="50"/>
        <v>213</v>
      </c>
      <c r="B220" s="85">
        <v>333</v>
      </c>
      <c r="C220" s="85">
        <v>333</v>
      </c>
      <c r="D220" s="34" t="s">
        <v>232</v>
      </c>
      <c r="E220" s="48">
        <v>403.3</v>
      </c>
      <c r="F220" s="58">
        <v>7098</v>
      </c>
      <c r="G220" s="75">
        <v>2862623</v>
      </c>
      <c r="H220" s="58">
        <v>13334</v>
      </c>
      <c r="I220" s="75">
        <f t="shared" si="45"/>
        <v>2875957</v>
      </c>
      <c r="J220" s="61">
        <v>401</v>
      </c>
      <c r="K220" s="20">
        <f t="shared" si="42"/>
        <v>7239</v>
      </c>
      <c r="L220" s="20">
        <f t="shared" si="46"/>
        <v>7239</v>
      </c>
      <c r="M220" s="82">
        <f t="shared" si="47"/>
        <v>2902839</v>
      </c>
      <c r="N220" s="20">
        <f t="shared" si="51"/>
        <v>0</v>
      </c>
      <c r="O220" s="82">
        <f t="shared" si="48"/>
        <v>2902839</v>
      </c>
      <c r="P220" s="21">
        <f t="shared" si="52"/>
        <v>26882</v>
      </c>
      <c r="Q220" s="64">
        <f t="shared" si="53"/>
        <v>9.3471494879791318E-3</v>
      </c>
      <c r="R220" s="67">
        <f t="shared" si="43"/>
        <v>-2.3000000000000114</v>
      </c>
      <c r="S220" s="55">
        <f t="shared" si="44"/>
        <v>-5.7029506570791255E-3</v>
      </c>
      <c r="U220" s="1">
        <f t="shared" si="49"/>
        <v>7239</v>
      </c>
    </row>
    <row r="221" spans="1:21" ht="14.4" x14ac:dyDescent="0.55000000000000004">
      <c r="A221" s="1">
        <f t="shared" si="50"/>
        <v>214</v>
      </c>
      <c r="B221" s="85">
        <v>4773</v>
      </c>
      <c r="C221" s="85">
        <v>4773</v>
      </c>
      <c r="D221" s="34" t="s">
        <v>233</v>
      </c>
      <c r="E221" s="48">
        <v>532.79999999999995</v>
      </c>
      <c r="F221" s="58">
        <v>7148</v>
      </c>
      <c r="G221" s="75">
        <v>3808454</v>
      </c>
      <c r="H221" s="58">
        <v>0</v>
      </c>
      <c r="I221" s="75">
        <f t="shared" si="45"/>
        <v>3808454</v>
      </c>
      <c r="J221" s="61">
        <v>523.5</v>
      </c>
      <c r="K221" s="20">
        <f t="shared" si="42"/>
        <v>7289</v>
      </c>
      <c r="L221" s="20">
        <f t="shared" si="46"/>
        <v>7289</v>
      </c>
      <c r="M221" s="82">
        <f t="shared" si="47"/>
        <v>3815791.5</v>
      </c>
      <c r="N221" s="20">
        <f t="shared" si="51"/>
        <v>30747.040000000037</v>
      </c>
      <c r="O221" s="82">
        <f t="shared" si="48"/>
        <v>3846538.54</v>
      </c>
      <c r="P221" s="21">
        <f t="shared" si="52"/>
        <v>38084.540000000037</v>
      </c>
      <c r="Q221" s="64">
        <f t="shared" si="53"/>
        <v>1.0000000000000011E-2</v>
      </c>
      <c r="R221" s="67">
        <f t="shared" si="43"/>
        <v>-9.2999999999999545</v>
      </c>
      <c r="S221" s="55">
        <f t="shared" si="44"/>
        <v>-1.745495495495487E-2</v>
      </c>
      <c r="U221" s="1">
        <f t="shared" si="49"/>
        <v>7289</v>
      </c>
    </row>
    <row r="222" spans="1:21" ht="14.4" x14ac:dyDescent="0.55000000000000004">
      <c r="A222" s="1">
        <f t="shared" si="50"/>
        <v>215</v>
      </c>
      <c r="B222" s="85">
        <v>4788</v>
      </c>
      <c r="C222" s="85">
        <v>4788</v>
      </c>
      <c r="D222" s="35" t="s">
        <v>234</v>
      </c>
      <c r="E222" s="49">
        <v>508.8</v>
      </c>
      <c r="F222" s="59">
        <v>7154</v>
      </c>
      <c r="G222" s="76">
        <v>3639955</v>
      </c>
      <c r="H222" s="59">
        <v>0</v>
      </c>
      <c r="I222" s="76">
        <f t="shared" si="45"/>
        <v>3639955</v>
      </c>
      <c r="J222" s="62">
        <v>503.8</v>
      </c>
      <c r="K222" s="22">
        <f t="shared" si="42"/>
        <v>7295</v>
      </c>
      <c r="L222" s="22">
        <f t="shared" si="46"/>
        <v>7295</v>
      </c>
      <c r="M222" s="83">
        <f t="shared" si="47"/>
        <v>3675221</v>
      </c>
      <c r="N222" s="22">
        <f t="shared" si="51"/>
        <v>1133.5499999998137</v>
      </c>
      <c r="O222" s="83">
        <f t="shared" si="48"/>
        <v>3676354.55</v>
      </c>
      <c r="P222" s="23">
        <f t="shared" si="52"/>
        <v>36399.549999999814</v>
      </c>
      <c r="Q222" s="65">
        <f t="shared" si="53"/>
        <v>9.9999999999999482E-3</v>
      </c>
      <c r="R222" s="68">
        <f t="shared" si="43"/>
        <v>-5</v>
      </c>
      <c r="S222" s="56">
        <f t="shared" si="44"/>
        <v>-9.8270440251572323E-3</v>
      </c>
      <c r="U222" s="1">
        <f t="shared" si="49"/>
        <v>7295</v>
      </c>
    </row>
    <row r="223" spans="1:21" ht="14.4" x14ac:dyDescent="0.55000000000000004">
      <c r="A223" s="1">
        <f t="shared" si="50"/>
        <v>216</v>
      </c>
      <c r="B223" s="85">
        <v>4797</v>
      </c>
      <c r="C223" s="85">
        <v>4797</v>
      </c>
      <c r="D223" s="34" t="s">
        <v>235</v>
      </c>
      <c r="E223" s="48">
        <v>3136.4</v>
      </c>
      <c r="F223" s="58">
        <v>7048</v>
      </c>
      <c r="G223" s="75">
        <v>22105347</v>
      </c>
      <c r="H223" s="58">
        <v>0</v>
      </c>
      <c r="I223" s="75">
        <f t="shared" si="45"/>
        <v>22105347</v>
      </c>
      <c r="J223" s="61">
        <v>3190</v>
      </c>
      <c r="K223" s="20">
        <f t="shared" si="42"/>
        <v>7189</v>
      </c>
      <c r="L223" s="20">
        <f t="shared" si="46"/>
        <v>7189</v>
      </c>
      <c r="M223" s="82">
        <f t="shared" si="47"/>
        <v>22932910</v>
      </c>
      <c r="N223" s="20">
        <f t="shared" si="51"/>
        <v>0</v>
      </c>
      <c r="O223" s="82">
        <f t="shared" si="48"/>
        <v>22932910</v>
      </c>
      <c r="P223" s="21">
        <f t="shared" si="52"/>
        <v>827563</v>
      </c>
      <c r="Q223" s="64">
        <f t="shared" si="53"/>
        <v>3.7437231815451708E-2</v>
      </c>
      <c r="R223" s="67">
        <f t="shared" si="43"/>
        <v>53.599999999999909</v>
      </c>
      <c r="S223" s="55">
        <f t="shared" si="44"/>
        <v>1.7089656931513809E-2</v>
      </c>
      <c r="U223" s="1">
        <f t="shared" si="49"/>
        <v>7189</v>
      </c>
    </row>
    <row r="224" spans="1:21" ht="14.4" x14ac:dyDescent="0.55000000000000004">
      <c r="A224" s="1">
        <f t="shared" si="50"/>
        <v>217</v>
      </c>
      <c r="B224" s="85">
        <v>4860</v>
      </c>
      <c r="C224" s="85">
        <v>4860</v>
      </c>
      <c r="D224" s="34" t="s">
        <v>236</v>
      </c>
      <c r="E224" s="48">
        <v>994.8</v>
      </c>
      <c r="F224" s="58">
        <v>7048</v>
      </c>
      <c r="G224" s="75">
        <v>7011350</v>
      </c>
      <c r="H224" s="58">
        <v>0</v>
      </c>
      <c r="I224" s="75">
        <f t="shared" si="45"/>
        <v>7011350</v>
      </c>
      <c r="J224" s="61">
        <v>966.6</v>
      </c>
      <c r="K224" s="20">
        <f t="shared" si="42"/>
        <v>7189</v>
      </c>
      <c r="L224" s="20">
        <f t="shared" si="46"/>
        <v>7189</v>
      </c>
      <c r="M224" s="82">
        <f t="shared" si="47"/>
        <v>6948887.4000000004</v>
      </c>
      <c r="N224" s="20">
        <f t="shared" si="51"/>
        <v>132576.09999999963</v>
      </c>
      <c r="O224" s="82">
        <f t="shared" si="48"/>
        <v>7081463.5</v>
      </c>
      <c r="P224" s="21">
        <f t="shared" si="52"/>
        <v>70113.5</v>
      </c>
      <c r="Q224" s="64">
        <f t="shared" si="53"/>
        <v>0.01</v>
      </c>
      <c r="R224" s="67">
        <f t="shared" si="43"/>
        <v>-28.199999999999932</v>
      </c>
      <c r="S224" s="55">
        <f t="shared" si="44"/>
        <v>-2.8347406513872069E-2</v>
      </c>
      <c r="U224" s="1">
        <f t="shared" si="49"/>
        <v>7189</v>
      </c>
    </row>
    <row r="225" spans="1:21" ht="14.4" x14ac:dyDescent="0.55000000000000004">
      <c r="A225" s="1">
        <f t="shared" si="50"/>
        <v>218</v>
      </c>
      <c r="B225" s="85">
        <v>4869</v>
      </c>
      <c r="C225" s="85">
        <v>4869</v>
      </c>
      <c r="D225" s="34" t="s">
        <v>237</v>
      </c>
      <c r="E225" s="48">
        <v>1303.9000000000001</v>
      </c>
      <c r="F225" s="58">
        <v>7069</v>
      </c>
      <c r="G225" s="75">
        <v>9217269</v>
      </c>
      <c r="H225" s="58">
        <v>665</v>
      </c>
      <c r="I225" s="75">
        <f t="shared" si="45"/>
        <v>9217934</v>
      </c>
      <c r="J225" s="61">
        <v>1326.5</v>
      </c>
      <c r="K225" s="20">
        <f t="shared" si="42"/>
        <v>7210</v>
      </c>
      <c r="L225" s="20">
        <f t="shared" si="46"/>
        <v>7210</v>
      </c>
      <c r="M225" s="82">
        <f t="shared" si="47"/>
        <v>9564065</v>
      </c>
      <c r="N225" s="20">
        <f t="shared" si="51"/>
        <v>0</v>
      </c>
      <c r="O225" s="82">
        <f t="shared" si="48"/>
        <v>9564065</v>
      </c>
      <c r="P225" s="21">
        <f t="shared" si="52"/>
        <v>346131</v>
      </c>
      <c r="Q225" s="64">
        <f t="shared" si="53"/>
        <v>3.7549737283864258E-2</v>
      </c>
      <c r="R225" s="67">
        <f t="shared" si="43"/>
        <v>22.599999999999909</v>
      </c>
      <c r="S225" s="55">
        <f t="shared" si="44"/>
        <v>1.7332617532019257E-2</v>
      </c>
      <c r="U225" s="1">
        <f t="shared" si="49"/>
        <v>7210</v>
      </c>
    </row>
    <row r="226" spans="1:21" ht="14.4" x14ac:dyDescent="0.55000000000000004">
      <c r="A226" s="1">
        <f t="shared" si="50"/>
        <v>219</v>
      </c>
      <c r="B226" s="85">
        <v>4878</v>
      </c>
      <c r="C226" s="85">
        <v>4878</v>
      </c>
      <c r="D226" s="34" t="s">
        <v>238</v>
      </c>
      <c r="E226" s="48">
        <v>626.29999999999995</v>
      </c>
      <c r="F226" s="58">
        <v>7048</v>
      </c>
      <c r="G226" s="75">
        <v>4414162</v>
      </c>
      <c r="H226" s="58">
        <v>0</v>
      </c>
      <c r="I226" s="75">
        <f t="shared" si="45"/>
        <v>4414162</v>
      </c>
      <c r="J226" s="61">
        <v>607.79999999999995</v>
      </c>
      <c r="K226" s="20">
        <f t="shared" si="42"/>
        <v>7189</v>
      </c>
      <c r="L226" s="20">
        <f t="shared" si="46"/>
        <v>7189</v>
      </c>
      <c r="M226" s="82">
        <f t="shared" si="47"/>
        <v>4369474.1999999993</v>
      </c>
      <c r="N226" s="20">
        <f t="shared" si="51"/>
        <v>88829.420000000857</v>
      </c>
      <c r="O226" s="82">
        <f t="shared" si="48"/>
        <v>4458303.62</v>
      </c>
      <c r="P226" s="21">
        <f t="shared" si="52"/>
        <v>44141.620000000112</v>
      </c>
      <c r="Q226" s="64">
        <f t="shared" si="53"/>
        <v>1.0000000000000024E-2</v>
      </c>
      <c r="R226" s="67">
        <f t="shared" si="43"/>
        <v>-18.5</v>
      </c>
      <c r="S226" s="55">
        <f t="shared" si="44"/>
        <v>-2.9538559795625103E-2</v>
      </c>
      <c r="U226" s="1">
        <f t="shared" si="49"/>
        <v>7189</v>
      </c>
    </row>
    <row r="227" spans="1:21" ht="14.4" x14ac:dyDescent="0.55000000000000004">
      <c r="A227" s="1">
        <f t="shared" si="50"/>
        <v>220</v>
      </c>
      <c r="B227" s="85">
        <v>4890</v>
      </c>
      <c r="C227" s="85">
        <v>4890</v>
      </c>
      <c r="D227" s="35" t="s">
        <v>239</v>
      </c>
      <c r="E227" s="49">
        <v>1015.4</v>
      </c>
      <c r="F227" s="59">
        <v>7048</v>
      </c>
      <c r="G227" s="76">
        <v>7156539</v>
      </c>
      <c r="H227" s="59">
        <v>0</v>
      </c>
      <c r="I227" s="76">
        <f t="shared" si="45"/>
        <v>7156539</v>
      </c>
      <c r="J227" s="62">
        <v>1033</v>
      </c>
      <c r="K227" s="22">
        <f t="shared" si="42"/>
        <v>7189</v>
      </c>
      <c r="L227" s="22">
        <f t="shared" si="46"/>
        <v>7189</v>
      </c>
      <c r="M227" s="83">
        <f t="shared" si="47"/>
        <v>7426237</v>
      </c>
      <c r="N227" s="22">
        <f t="shared" si="51"/>
        <v>0</v>
      </c>
      <c r="O227" s="83">
        <f t="shared" si="48"/>
        <v>7426237</v>
      </c>
      <c r="P227" s="23">
        <f t="shared" si="52"/>
        <v>269698</v>
      </c>
      <c r="Q227" s="65">
        <f t="shared" si="53"/>
        <v>3.7685534865386748E-2</v>
      </c>
      <c r="R227" s="68">
        <f t="shared" si="43"/>
        <v>17.600000000000023</v>
      </c>
      <c r="S227" s="56">
        <f t="shared" si="44"/>
        <v>1.7333070711049857E-2</v>
      </c>
      <c r="U227" s="1">
        <f t="shared" si="49"/>
        <v>7189</v>
      </c>
    </row>
    <row r="228" spans="1:21" ht="14.4" x14ac:dyDescent="0.55000000000000004">
      <c r="A228" s="1">
        <f t="shared" si="50"/>
        <v>221</v>
      </c>
      <c r="B228" s="85">
        <v>4905</v>
      </c>
      <c r="C228" s="85">
        <v>4905</v>
      </c>
      <c r="D228" s="34" t="s">
        <v>240</v>
      </c>
      <c r="E228" s="48">
        <v>225</v>
      </c>
      <c r="F228" s="58">
        <v>7048</v>
      </c>
      <c r="G228" s="75">
        <v>1585800</v>
      </c>
      <c r="H228" s="58">
        <v>0</v>
      </c>
      <c r="I228" s="75">
        <f t="shared" si="45"/>
        <v>1585800</v>
      </c>
      <c r="J228" s="61">
        <v>218</v>
      </c>
      <c r="K228" s="20">
        <f t="shared" si="42"/>
        <v>7189</v>
      </c>
      <c r="L228" s="20">
        <f t="shared" si="46"/>
        <v>7189</v>
      </c>
      <c r="M228" s="82">
        <f t="shared" si="47"/>
        <v>1567202</v>
      </c>
      <c r="N228" s="20">
        <f t="shared" si="51"/>
        <v>34456</v>
      </c>
      <c r="O228" s="82">
        <f t="shared" si="48"/>
        <v>1601658</v>
      </c>
      <c r="P228" s="21">
        <f t="shared" si="52"/>
        <v>15858</v>
      </c>
      <c r="Q228" s="64">
        <f t="shared" si="53"/>
        <v>0.01</v>
      </c>
      <c r="R228" s="67">
        <f t="shared" si="43"/>
        <v>-7</v>
      </c>
      <c r="S228" s="55">
        <f t="shared" si="44"/>
        <v>-3.111111111111111E-2</v>
      </c>
      <c r="U228" s="1">
        <f t="shared" si="49"/>
        <v>7189</v>
      </c>
    </row>
    <row r="229" spans="1:21" ht="14.4" x14ac:dyDescent="0.55000000000000004">
      <c r="A229" s="1">
        <f t="shared" si="50"/>
        <v>222</v>
      </c>
      <c r="B229" s="85">
        <v>4978</v>
      </c>
      <c r="C229" s="85">
        <v>4978</v>
      </c>
      <c r="D229" s="34" t="s">
        <v>241</v>
      </c>
      <c r="E229" s="48">
        <v>172.1</v>
      </c>
      <c r="F229" s="58">
        <v>7048</v>
      </c>
      <c r="G229" s="75">
        <v>1212961</v>
      </c>
      <c r="H229" s="58">
        <v>109396</v>
      </c>
      <c r="I229" s="75">
        <f t="shared" si="45"/>
        <v>1322357</v>
      </c>
      <c r="J229" s="61">
        <v>170.1</v>
      </c>
      <c r="K229" s="20">
        <f t="shared" si="42"/>
        <v>7189</v>
      </c>
      <c r="L229" s="20">
        <f t="shared" si="46"/>
        <v>7189</v>
      </c>
      <c r="M229" s="82">
        <f t="shared" si="47"/>
        <v>1222848.8999999999</v>
      </c>
      <c r="N229" s="20">
        <f t="shared" si="51"/>
        <v>2241.7100000001956</v>
      </c>
      <c r="O229" s="82">
        <f t="shared" si="48"/>
        <v>1225090.6100000001</v>
      </c>
      <c r="P229" s="21">
        <f t="shared" si="52"/>
        <v>-97266.389999999898</v>
      </c>
      <c r="Q229" s="64">
        <f t="shared" si="53"/>
        <v>-7.3555318268818407E-2</v>
      </c>
      <c r="R229" s="67">
        <f t="shared" si="43"/>
        <v>-2</v>
      </c>
      <c r="S229" s="55">
        <f t="shared" si="44"/>
        <v>-1.1621150493898896E-2</v>
      </c>
      <c r="U229" s="1">
        <f t="shared" si="49"/>
        <v>7189</v>
      </c>
    </row>
    <row r="230" spans="1:21" ht="14.4" x14ac:dyDescent="0.55000000000000004">
      <c r="A230" s="1">
        <f t="shared" si="50"/>
        <v>223</v>
      </c>
      <c r="B230" s="85">
        <v>4995</v>
      </c>
      <c r="C230" s="85">
        <v>4995</v>
      </c>
      <c r="D230" s="34" t="s">
        <v>242</v>
      </c>
      <c r="E230" s="48">
        <v>902.4</v>
      </c>
      <c r="F230" s="58">
        <v>7085</v>
      </c>
      <c r="G230" s="75">
        <v>6393504</v>
      </c>
      <c r="H230" s="58">
        <v>33969</v>
      </c>
      <c r="I230" s="75">
        <f t="shared" si="45"/>
        <v>6427473</v>
      </c>
      <c r="J230" s="61">
        <v>887.1</v>
      </c>
      <c r="K230" s="20">
        <f t="shared" si="42"/>
        <v>7226</v>
      </c>
      <c r="L230" s="20">
        <f t="shared" si="46"/>
        <v>7226</v>
      </c>
      <c r="M230" s="82">
        <f t="shared" si="47"/>
        <v>6410184.6000000006</v>
      </c>
      <c r="N230" s="20">
        <f t="shared" si="51"/>
        <v>47254.439999999478</v>
      </c>
      <c r="O230" s="82">
        <f t="shared" si="48"/>
        <v>6457439.04</v>
      </c>
      <c r="P230" s="21">
        <f t="shared" si="52"/>
        <v>29966.040000000037</v>
      </c>
      <c r="Q230" s="64">
        <f t="shared" si="53"/>
        <v>4.6621806112604495E-3</v>
      </c>
      <c r="R230" s="67">
        <f t="shared" si="43"/>
        <v>-15.299999999999955</v>
      </c>
      <c r="S230" s="55">
        <f t="shared" si="44"/>
        <v>-1.6954787234042503E-2</v>
      </c>
      <c r="U230" s="1">
        <f t="shared" si="49"/>
        <v>7226</v>
      </c>
    </row>
    <row r="231" spans="1:21" ht="14.4" x14ac:dyDescent="0.55000000000000004">
      <c r="A231" s="1">
        <f t="shared" si="50"/>
        <v>224</v>
      </c>
      <c r="B231" s="85">
        <v>5013</v>
      </c>
      <c r="C231" s="85">
        <v>5013</v>
      </c>
      <c r="D231" s="34" t="s">
        <v>243</v>
      </c>
      <c r="E231" s="48">
        <v>2272.6999999999998</v>
      </c>
      <c r="F231" s="58">
        <v>7048</v>
      </c>
      <c r="G231" s="75">
        <v>16017990</v>
      </c>
      <c r="H231" s="58">
        <v>162291</v>
      </c>
      <c r="I231" s="75">
        <f t="shared" si="45"/>
        <v>16180281</v>
      </c>
      <c r="J231" s="61">
        <v>2245</v>
      </c>
      <c r="K231" s="20">
        <f t="shared" si="42"/>
        <v>7189</v>
      </c>
      <c r="L231" s="20">
        <f t="shared" si="46"/>
        <v>7189</v>
      </c>
      <c r="M231" s="82">
        <f t="shared" si="47"/>
        <v>16139305</v>
      </c>
      <c r="N231" s="20">
        <f t="shared" si="51"/>
        <v>38864.900000000373</v>
      </c>
      <c r="O231" s="82">
        <f t="shared" si="48"/>
        <v>16178169.9</v>
      </c>
      <c r="P231" s="21">
        <f t="shared" si="52"/>
        <v>-2111.0999999996275</v>
      </c>
      <c r="Q231" s="64">
        <f t="shared" si="53"/>
        <v>-1.3047363021690585E-4</v>
      </c>
      <c r="R231" s="67">
        <f t="shared" si="43"/>
        <v>-27.699999999999818</v>
      </c>
      <c r="S231" s="55">
        <f t="shared" si="44"/>
        <v>-1.2188146257755014E-2</v>
      </c>
      <c r="U231" s="1">
        <f t="shared" si="49"/>
        <v>7189</v>
      </c>
    </row>
    <row r="232" spans="1:21" ht="14.4" x14ac:dyDescent="0.55000000000000004">
      <c r="A232" s="1">
        <f t="shared" si="50"/>
        <v>225</v>
      </c>
      <c r="B232" s="85">
        <v>5049</v>
      </c>
      <c r="C232" s="85">
        <v>5049</v>
      </c>
      <c r="D232" s="35" t="s">
        <v>244</v>
      </c>
      <c r="E232" s="49">
        <v>4762.6000000000004</v>
      </c>
      <c r="F232" s="59">
        <v>7048</v>
      </c>
      <c r="G232" s="76">
        <v>33566805</v>
      </c>
      <c r="H232" s="59">
        <v>0</v>
      </c>
      <c r="I232" s="76">
        <f t="shared" si="45"/>
        <v>33566805</v>
      </c>
      <c r="J232" s="62">
        <v>4784</v>
      </c>
      <c r="K232" s="22">
        <f t="shared" si="42"/>
        <v>7189</v>
      </c>
      <c r="L232" s="22">
        <f t="shared" si="46"/>
        <v>7189</v>
      </c>
      <c r="M232" s="83">
        <f t="shared" si="47"/>
        <v>34392176</v>
      </c>
      <c r="N232" s="22">
        <f t="shared" si="51"/>
        <v>0</v>
      </c>
      <c r="O232" s="83">
        <f t="shared" si="48"/>
        <v>34392176</v>
      </c>
      <c r="P232" s="23">
        <f t="shared" si="52"/>
        <v>825371</v>
      </c>
      <c r="Q232" s="65">
        <f t="shared" si="53"/>
        <v>2.4588905616724617E-2</v>
      </c>
      <c r="R232" s="68">
        <f t="shared" si="43"/>
        <v>21.399999999999636</v>
      </c>
      <c r="S232" s="56">
        <f t="shared" si="44"/>
        <v>4.4933439717800431E-3</v>
      </c>
      <c r="U232" s="1">
        <f t="shared" si="49"/>
        <v>7189</v>
      </c>
    </row>
    <row r="233" spans="1:21" ht="14.4" x14ac:dyDescent="0.55000000000000004">
      <c r="A233" s="1">
        <f t="shared" si="50"/>
        <v>226</v>
      </c>
      <c r="B233" s="85">
        <v>5121</v>
      </c>
      <c r="C233" s="85">
        <v>5121</v>
      </c>
      <c r="D233" s="34" t="s">
        <v>245</v>
      </c>
      <c r="E233" s="48">
        <v>694.9</v>
      </c>
      <c r="F233" s="58">
        <v>7048</v>
      </c>
      <c r="G233" s="75">
        <v>4897655</v>
      </c>
      <c r="H233" s="58">
        <v>0</v>
      </c>
      <c r="I233" s="75">
        <f t="shared" si="45"/>
        <v>4897655</v>
      </c>
      <c r="J233" s="61">
        <v>692.3</v>
      </c>
      <c r="K233" s="20">
        <f t="shared" si="42"/>
        <v>7189</v>
      </c>
      <c r="L233" s="20">
        <f t="shared" si="46"/>
        <v>7189</v>
      </c>
      <c r="M233" s="82">
        <f t="shared" si="47"/>
        <v>4976944.6999999993</v>
      </c>
      <c r="N233" s="20">
        <f t="shared" si="51"/>
        <v>0</v>
      </c>
      <c r="O233" s="82">
        <f t="shared" si="48"/>
        <v>4976944.6999999993</v>
      </c>
      <c r="P233" s="21">
        <f t="shared" si="52"/>
        <v>79289.699999999255</v>
      </c>
      <c r="Q233" s="64">
        <f t="shared" si="53"/>
        <v>1.618931917417606E-2</v>
      </c>
      <c r="R233" s="67">
        <f t="shared" si="43"/>
        <v>-2.6000000000000227</v>
      </c>
      <c r="S233" s="55">
        <f t="shared" si="44"/>
        <v>-3.7415455461217769E-3</v>
      </c>
      <c r="U233" s="1">
        <f t="shared" si="49"/>
        <v>7189</v>
      </c>
    </row>
    <row r="234" spans="1:21" ht="14.4" x14ac:dyDescent="0.55000000000000004">
      <c r="A234" s="1">
        <f t="shared" si="50"/>
        <v>227</v>
      </c>
      <c r="B234" s="85">
        <v>5139</v>
      </c>
      <c r="C234" s="85">
        <v>5139</v>
      </c>
      <c r="D234" s="34" t="s">
        <v>246</v>
      </c>
      <c r="E234" s="48">
        <v>205.6</v>
      </c>
      <c r="F234" s="58">
        <v>7195</v>
      </c>
      <c r="G234" s="75">
        <v>1479292</v>
      </c>
      <c r="H234" s="58">
        <v>25338</v>
      </c>
      <c r="I234" s="75">
        <f t="shared" si="45"/>
        <v>1504630</v>
      </c>
      <c r="J234" s="61">
        <v>204</v>
      </c>
      <c r="K234" s="20">
        <f t="shared" si="42"/>
        <v>7336</v>
      </c>
      <c r="L234" s="20">
        <f t="shared" si="46"/>
        <v>7336</v>
      </c>
      <c r="M234" s="82">
        <f t="shared" si="47"/>
        <v>1496544</v>
      </c>
      <c r="N234" s="20">
        <f t="shared" si="51"/>
        <v>0</v>
      </c>
      <c r="O234" s="82">
        <f t="shared" si="48"/>
        <v>1496544</v>
      </c>
      <c r="P234" s="21">
        <f t="shared" si="52"/>
        <v>-8086</v>
      </c>
      <c r="Q234" s="64">
        <f t="shared" si="53"/>
        <v>-5.374078677149864E-3</v>
      </c>
      <c r="R234" s="67">
        <f t="shared" si="43"/>
        <v>-1.5999999999999943</v>
      </c>
      <c r="S234" s="55">
        <f t="shared" si="44"/>
        <v>-7.7821011673151474E-3</v>
      </c>
      <c r="U234" s="1">
        <f t="shared" si="49"/>
        <v>7336</v>
      </c>
    </row>
    <row r="235" spans="1:21" ht="14.4" x14ac:dyDescent="0.55000000000000004">
      <c r="A235" s="1">
        <f t="shared" si="50"/>
        <v>228</v>
      </c>
      <c r="B235" s="85">
        <v>5319</v>
      </c>
      <c r="C235" s="85">
        <v>5160</v>
      </c>
      <c r="D235" s="34" t="s">
        <v>4</v>
      </c>
      <c r="E235" s="48">
        <v>1063.4000000000001</v>
      </c>
      <c r="F235" s="58">
        <v>7048</v>
      </c>
      <c r="G235" s="75">
        <v>7494843</v>
      </c>
      <c r="H235" s="58">
        <v>0</v>
      </c>
      <c r="I235" s="75">
        <f t="shared" si="45"/>
        <v>7494843</v>
      </c>
      <c r="J235" s="61">
        <v>1023.6</v>
      </c>
      <c r="K235" s="20">
        <f t="shared" si="42"/>
        <v>7189</v>
      </c>
      <c r="L235" s="20">
        <f t="shared" si="46"/>
        <v>7189</v>
      </c>
      <c r="M235" s="82">
        <f t="shared" si="47"/>
        <v>7358660.4000000004</v>
      </c>
      <c r="N235" s="20">
        <f t="shared" si="51"/>
        <v>211131.02999999933</v>
      </c>
      <c r="O235" s="82">
        <f t="shared" si="48"/>
        <v>7569791.4299999997</v>
      </c>
      <c r="P235" s="21">
        <f t="shared" si="52"/>
        <v>74948.429999999702</v>
      </c>
      <c r="Q235" s="64">
        <f t="shared" si="53"/>
        <v>9.9999999999999603E-3</v>
      </c>
      <c r="R235" s="67">
        <f t="shared" si="43"/>
        <v>-39.800000000000068</v>
      </c>
      <c r="S235" s="55">
        <f t="shared" si="44"/>
        <v>-3.7427120556704968E-2</v>
      </c>
      <c r="U235" s="1">
        <f t="shared" si="49"/>
        <v>7189</v>
      </c>
    </row>
    <row r="236" spans="1:21" ht="14.4" x14ac:dyDescent="0.55000000000000004">
      <c r="A236" s="1">
        <f t="shared" si="50"/>
        <v>229</v>
      </c>
      <c r="B236" s="85">
        <v>5163</v>
      </c>
      <c r="C236" s="85">
        <v>5163</v>
      </c>
      <c r="D236" s="34" t="s">
        <v>247</v>
      </c>
      <c r="E236" s="48">
        <v>610.5</v>
      </c>
      <c r="F236" s="58">
        <v>7048</v>
      </c>
      <c r="G236" s="75">
        <v>4302804</v>
      </c>
      <c r="H236" s="58">
        <v>0</v>
      </c>
      <c r="I236" s="75">
        <f t="shared" si="45"/>
        <v>4302804</v>
      </c>
      <c r="J236" s="61">
        <v>590.29999999999995</v>
      </c>
      <c r="K236" s="20">
        <f t="shared" si="42"/>
        <v>7189</v>
      </c>
      <c r="L236" s="20">
        <f t="shared" si="46"/>
        <v>7189</v>
      </c>
      <c r="M236" s="82">
        <f t="shared" si="47"/>
        <v>4243666.6999999993</v>
      </c>
      <c r="N236" s="20">
        <f t="shared" si="51"/>
        <v>102165.34000000078</v>
      </c>
      <c r="O236" s="82">
        <f t="shared" si="48"/>
        <v>4345832.04</v>
      </c>
      <c r="P236" s="21">
        <f t="shared" si="52"/>
        <v>43028.040000000037</v>
      </c>
      <c r="Q236" s="64">
        <f t="shared" si="53"/>
        <v>1.0000000000000009E-2</v>
      </c>
      <c r="R236" s="67">
        <f t="shared" si="43"/>
        <v>-20.200000000000045</v>
      </c>
      <c r="S236" s="55">
        <f t="shared" si="44"/>
        <v>-3.3087633087633163E-2</v>
      </c>
      <c r="U236" s="1">
        <f t="shared" si="49"/>
        <v>7189</v>
      </c>
    </row>
    <row r="237" spans="1:21" ht="14.4" x14ac:dyDescent="0.55000000000000004">
      <c r="A237" s="1">
        <f t="shared" si="50"/>
        <v>230</v>
      </c>
      <c r="B237" s="85">
        <v>5166</v>
      </c>
      <c r="C237" s="85">
        <v>5166</v>
      </c>
      <c r="D237" s="35" t="s">
        <v>248</v>
      </c>
      <c r="E237" s="49">
        <v>2187</v>
      </c>
      <c r="F237" s="59">
        <v>7048</v>
      </c>
      <c r="G237" s="76">
        <v>15413976</v>
      </c>
      <c r="H237" s="59">
        <v>0</v>
      </c>
      <c r="I237" s="76">
        <f t="shared" si="45"/>
        <v>15413976</v>
      </c>
      <c r="J237" s="62">
        <v>2139.1999999999998</v>
      </c>
      <c r="K237" s="22">
        <f t="shared" si="42"/>
        <v>7189</v>
      </c>
      <c r="L237" s="22">
        <f t="shared" si="46"/>
        <v>7189</v>
      </c>
      <c r="M237" s="83">
        <f t="shared" si="47"/>
        <v>15378708.799999999</v>
      </c>
      <c r="N237" s="22">
        <f t="shared" si="51"/>
        <v>189406.96000000089</v>
      </c>
      <c r="O237" s="83">
        <f t="shared" si="48"/>
        <v>15568115.76</v>
      </c>
      <c r="P237" s="23">
        <f t="shared" si="52"/>
        <v>154139.75999999978</v>
      </c>
      <c r="Q237" s="65">
        <f t="shared" si="53"/>
        <v>9.9999999999999863E-3</v>
      </c>
      <c r="R237" s="68">
        <f t="shared" si="43"/>
        <v>-47.800000000000182</v>
      </c>
      <c r="S237" s="56">
        <f t="shared" si="44"/>
        <v>-2.185642432556021E-2</v>
      </c>
      <c r="U237" s="1">
        <f t="shared" si="49"/>
        <v>7189</v>
      </c>
    </row>
    <row r="238" spans="1:21" ht="14.4" x14ac:dyDescent="0.55000000000000004">
      <c r="A238" s="1">
        <f t="shared" si="50"/>
        <v>231</v>
      </c>
      <c r="B238" s="85">
        <v>5184</v>
      </c>
      <c r="C238" s="85">
        <v>5184</v>
      </c>
      <c r="D238" s="34" t="s">
        <v>249</v>
      </c>
      <c r="E238" s="48">
        <v>1811.9</v>
      </c>
      <c r="F238" s="58">
        <v>7048</v>
      </c>
      <c r="G238" s="75">
        <v>12770271</v>
      </c>
      <c r="H238" s="58">
        <v>0</v>
      </c>
      <c r="I238" s="75">
        <f t="shared" si="45"/>
        <v>12770271</v>
      </c>
      <c r="J238" s="61">
        <v>1818.4</v>
      </c>
      <c r="K238" s="20">
        <f t="shared" si="42"/>
        <v>7189</v>
      </c>
      <c r="L238" s="20">
        <f t="shared" si="46"/>
        <v>7189</v>
      </c>
      <c r="M238" s="82">
        <f t="shared" si="47"/>
        <v>13072477.600000001</v>
      </c>
      <c r="N238" s="20">
        <f t="shared" si="51"/>
        <v>0</v>
      </c>
      <c r="O238" s="82">
        <f t="shared" si="48"/>
        <v>13072477.600000001</v>
      </c>
      <c r="P238" s="21">
        <f t="shared" si="52"/>
        <v>302206.60000000149</v>
      </c>
      <c r="Q238" s="64">
        <f t="shared" si="53"/>
        <v>2.366485409745819E-2</v>
      </c>
      <c r="R238" s="67">
        <f t="shared" si="43"/>
        <v>6.5</v>
      </c>
      <c r="S238" s="55">
        <f t="shared" si="44"/>
        <v>3.5873944478172085E-3</v>
      </c>
      <c r="U238" s="1">
        <f t="shared" si="49"/>
        <v>7189</v>
      </c>
    </row>
    <row r="239" spans="1:21" ht="14.4" x14ac:dyDescent="0.55000000000000004">
      <c r="A239" s="1">
        <f t="shared" si="50"/>
        <v>232</v>
      </c>
      <c r="B239" s="85">
        <v>5250</v>
      </c>
      <c r="C239" s="85">
        <v>5250</v>
      </c>
      <c r="D239" s="34" t="s">
        <v>250</v>
      </c>
      <c r="E239" s="48">
        <v>5128.3999999999996</v>
      </c>
      <c r="F239" s="58">
        <v>7161</v>
      </c>
      <c r="G239" s="75">
        <v>36724472</v>
      </c>
      <c r="H239" s="58">
        <v>0</v>
      </c>
      <c r="I239" s="75">
        <f t="shared" si="45"/>
        <v>36724472</v>
      </c>
      <c r="J239" s="61">
        <v>5244.2</v>
      </c>
      <c r="K239" s="20">
        <f t="shared" si="42"/>
        <v>7302</v>
      </c>
      <c r="L239" s="20">
        <f t="shared" si="46"/>
        <v>7302</v>
      </c>
      <c r="M239" s="82">
        <f t="shared" si="47"/>
        <v>38293148.399999999</v>
      </c>
      <c r="N239" s="20">
        <f t="shared" si="51"/>
        <v>0</v>
      </c>
      <c r="O239" s="82">
        <f t="shared" si="48"/>
        <v>38293148.399999999</v>
      </c>
      <c r="P239" s="21">
        <f t="shared" si="52"/>
        <v>1568676.3999999985</v>
      </c>
      <c r="Q239" s="64">
        <f t="shared" si="53"/>
        <v>4.2714743454990954E-2</v>
      </c>
      <c r="R239" s="67">
        <f t="shared" si="43"/>
        <v>115.80000000000018</v>
      </c>
      <c r="S239" s="55">
        <f t="shared" si="44"/>
        <v>2.2580141954605761E-2</v>
      </c>
      <c r="U239" s="1">
        <f t="shared" si="49"/>
        <v>7302</v>
      </c>
    </row>
    <row r="240" spans="1:21" ht="14.4" x14ac:dyDescent="0.55000000000000004">
      <c r="A240" s="1">
        <f t="shared" si="50"/>
        <v>233</v>
      </c>
      <c r="B240" s="85">
        <v>5256</v>
      </c>
      <c r="C240" s="85">
        <v>5256</v>
      </c>
      <c r="D240" s="34" t="s">
        <v>251</v>
      </c>
      <c r="E240" s="48">
        <v>669</v>
      </c>
      <c r="F240" s="58">
        <v>7048</v>
      </c>
      <c r="G240" s="75">
        <v>4715112</v>
      </c>
      <c r="H240" s="58">
        <v>17021</v>
      </c>
      <c r="I240" s="75">
        <f t="shared" si="45"/>
        <v>4732133</v>
      </c>
      <c r="J240" s="61">
        <v>650</v>
      </c>
      <c r="K240" s="20">
        <f t="shared" si="42"/>
        <v>7189</v>
      </c>
      <c r="L240" s="20">
        <f t="shared" si="46"/>
        <v>7189</v>
      </c>
      <c r="M240" s="82">
        <f t="shared" si="47"/>
        <v>4672850</v>
      </c>
      <c r="N240" s="20">
        <f t="shared" si="51"/>
        <v>89413.120000000112</v>
      </c>
      <c r="O240" s="82">
        <f t="shared" si="48"/>
        <v>4762263.12</v>
      </c>
      <c r="P240" s="21">
        <f t="shared" si="52"/>
        <v>30130.120000000112</v>
      </c>
      <c r="Q240" s="64">
        <f t="shared" si="53"/>
        <v>6.3671329609713235E-3</v>
      </c>
      <c r="R240" s="67">
        <f t="shared" si="43"/>
        <v>-19</v>
      </c>
      <c r="S240" s="55">
        <f t="shared" si="44"/>
        <v>-2.8400597907324365E-2</v>
      </c>
      <c r="U240" s="1">
        <f t="shared" si="49"/>
        <v>7189</v>
      </c>
    </row>
    <row r="241" spans="1:21" ht="14.4" x14ac:dyDescent="0.55000000000000004">
      <c r="A241" s="1">
        <f t="shared" si="50"/>
        <v>234</v>
      </c>
      <c r="B241" s="85">
        <v>5283</v>
      </c>
      <c r="C241" s="85">
        <v>5283</v>
      </c>
      <c r="D241" s="34" t="s">
        <v>252</v>
      </c>
      <c r="E241" s="48">
        <v>664.9</v>
      </c>
      <c r="F241" s="58">
        <v>7163</v>
      </c>
      <c r="G241" s="75">
        <v>4762679</v>
      </c>
      <c r="H241" s="58">
        <v>3783</v>
      </c>
      <c r="I241" s="75">
        <f t="shared" si="45"/>
        <v>4766462</v>
      </c>
      <c r="J241" s="61">
        <v>660.1</v>
      </c>
      <c r="K241" s="20">
        <f t="shared" si="42"/>
        <v>7304</v>
      </c>
      <c r="L241" s="20">
        <f t="shared" si="46"/>
        <v>7304</v>
      </c>
      <c r="M241" s="82">
        <f t="shared" si="47"/>
        <v>4821370.4000000004</v>
      </c>
      <c r="N241" s="20">
        <f t="shared" si="51"/>
        <v>0</v>
      </c>
      <c r="O241" s="82">
        <f t="shared" si="48"/>
        <v>4821370.4000000004</v>
      </c>
      <c r="P241" s="21">
        <f t="shared" si="52"/>
        <v>54908.400000000373</v>
      </c>
      <c r="Q241" s="64">
        <f t="shared" si="53"/>
        <v>1.1519739379019569E-2</v>
      </c>
      <c r="R241" s="67">
        <f t="shared" si="43"/>
        <v>-4.7999999999999545</v>
      </c>
      <c r="S241" s="55">
        <f t="shared" si="44"/>
        <v>-7.2191306963452469E-3</v>
      </c>
      <c r="U241" s="1">
        <f t="shared" si="49"/>
        <v>7304</v>
      </c>
    </row>
    <row r="242" spans="1:21" ht="14.4" x14ac:dyDescent="0.55000000000000004">
      <c r="A242" s="1">
        <f t="shared" si="50"/>
        <v>235</v>
      </c>
      <c r="B242" s="85">
        <v>5310</v>
      </c>
      <c r="C242" s="85">
        <v>5310</v>
      </c>
      <c r="D242" s="35" t="s">
        <v>253</v>
      </c>
      <c r="E242" s="49">
        <v>758</v>
      </c>
      <c r="F242" s="59">
        <v>7048</v>
      </c>
      <c r="G242" s="76">
        <v>5342384</v>
      </c>
      <c r="H242" s="59">
        <v>0</v>
      </c>
      <c r="I242" s="76">
        <f t="shared" si="45"/>
        <v>5342384</v>
      </c>
      <c r="J242" s="62">
        <v>727.8</v>
      </c>
      <c r="K242" s="22">
        <f t="shared" si="42"/>
        <v>7189</v>
      </c>
      <c r="L242" s="22">
        <f t="shared" si="46"/>
        <v>7189</v>
      </c>
      <c r="M242" s="83">
        <f t="shared" si="47"/>
        <v>5232154.1999999993</v>
      </c>
      <c r="N242" s="22">
        <f t="shared" si="51"/>
        <v>163653.6400000006</v>
      </c>
      <c r="O242" s="83">
        <f t="shared" si="48"/>
        <v>5395807.8399999999</v>
      </c>
      <c r="P242" s="23">
        <f t="shared" si="52"/>
        <v>53423.839999999851</v>
      </c>
      <c r="Q242" s="65">
        <f t="shared" si="53"/>
        <v>9.9999999999999725E-3</v>
      </c>
      <c r="R242" s="68">
        <f t="shared" si="43"/>
        <v>-30.200000000000045</v>
      </c>
      <c r="S242" s="56">
        <f t="shared" si="44"/>
        <v>-3.984168865435362E-2</v>
      </c>
      <c r="U242" s="1">
        <f t="shared" si="49"/>
        <v>7189</v>
      </c>
    </row>
    <row r="243" spans="1:21" ht="14.4" x14ac:dyDescent="0.55000000000000004">
      <c r="A243" s="1">
        <f t="shared" si="50"/>
        <v>236</v>
      </c>
      <c r="B243" s="85">
        <v>5323</v>
      </c>
      <c r="C243" s="85">
        <v>5325</v>
      </c>
      <c r="D243" s="34" t="s">
        <v>254</v>
      </c>
      <c r="E243" s="48">
        <v>568.5</v>
      </c>
      <c r="F243" s="58">
        <v>7148</v>
      </c>
      <c r="G243" s="75">
        <v>4063638</v>
      </c>
      <c r="H243" s="58">
        <v>0</v>
      </c>
      <c r="I243" s="75">
        <f t="shared" si="45"/>
        <v>4063638</v>
      </c>
      <c r="J243" s="61">
        <v>575.70000000000005</v>
      </c>
      <c r="K243" s="20">
        <f t="shared" si="42"/>
        <v>7289</v>
      </c>
      <c r="L243" s="20">
        <f t="shared" si="46"/>
        <v>7289</v>
      </c>
      <c r="M243" s="82">
        <f t="shared" si="47"/>
        <v>4196277.3000000007</v>
      </c>
      <c r="N243" s="20">
        <f t="shared" si="51"/>
        <v>0</v>
      </c>
      <c r="O243" s="82">
        <f t="shared" si="48"/>
        <v>4196277.3000000007</v>
      </c>
      <c r="P243" s="21">
        <f t="shared" si="52"/>
        <v>132639.30000000075</v>
      </c>
      <c r="Q243" s="64">
        <f t="shared" si="53"/>
        <v>3.2640530480323483E-2</v>
      </c>
      <c r="R243" s="67">
        <f t="shared" si="43"/>
        <v>7.2000000000000455</v>
      </c>
      <c r="S243" s="55">
        <f t="shared" si="44"/>
        <v>1.2664907651715119E-2</v>
      </c>
      <c r="U243" s="1">
        <f t="shared" si="49"/>
        <v>7289</v>
      </c>
    </row>
    <row r="244" spans="1:21" ht="14.4" x14ac:dyDescent="0.55000000000000004">
      <c r="A244" s="1">
        <f t="shared" si="50"/>
        <v>237</v>
      </c>
      <c r="B244" s="85">
        <v>5463</v>
      </c>
      <c r="C244" s="85">
        <v>5463</v>
      </c>
      <c r="D244" s="34" t="s">
        <v>255</v>
      </c>
      <c r="E244" s="48">
        <v>1039.2</v>
      </c>
      <c r="F244" s="58">
        <v>7048</v>
      </c>
      <c r="G244" s="75">
        <v>7324282</v>
      </c>
      <c r="H244" s="58">
        <v>0</v>
      </c>
      <c r="I244" s="75">
        <f t="shared" si="45"/>
        <v>7324282</v>
      </c>
      <c r="J244" s="61">
        <v>1036.5999999999999</v>
      </c>
      <c r="K244" s="20">
        <f t="shared" si="42"/>
        <v>7189</v>
      </c>
      <c r="L244" s="20">
        <f t="shared" si="46"/>
        <v>7189</v>
      </c>
      <c r="M244" s="82">
        <f t="shared" si="47"/>
        <v>7452117.3999999994</v>
      </c>
      <c r="N244" s="20">
        <f t="shared" si="51"/>
        <v>0</v>
      </c>
      <c r="O244" s="82">
        <f t="shared" si="48"/>
        <v>7452117.3999999994</v>
      </c>
      <c r="P244" s="21">
        <f t="shared" si="52"/>
        <v>127835.39999999944</v>
      </c>
      <c r="Q244" s="64">
        <f t="shared" si="53"/>
        <v>1.7453642554997123E-2</v>
      </c>
      <c r="R244" s="67">
        <f t="shared" si="43"/>
        <v>-2.6000000000001364</v>
      </c>
      <c r="S244" s="55">
        <f t="shared" si="44"/>
        <v>-2.5019245573519402E-3</v>
      </c>
      <c r="U244" s="1">
        <f t="shared" si="49"/>
        <v>7189</v>
      </c>
    </row>
    <row r="245" spans="1:21" ht="14.4" x14ac:dyDescent="0.55000000000000004">
      <c r="A245" s="1">
        <f t="shared" si="50"/>
        <v>238</v>
      </c>
      <c r="B245" s="85">
        <v>5486</v>
      </c>
      <c r="C245" s="85">
        <v>5486</v>
      </c>
      <c r="D245" s="34" t="s">
        <v>256</v>
      </c>
      <c r="E245" s="48">
        <v>319.7</v>
      </c>
      <c r="F245" s="58">
        <v>7049</v>
      </c>
      <c r="G245" s="75">
        <v>2253565</v>
      </c>
      <c r="H245" s="58">
        <v>0</v>
      </c>
      <c r="I245" s="75">
        <f t="shared" si="45"/>
        <v>2253565</v>
      </c>
      <c r="J245" s="61">
        <v>307.5</v>
      </c>
      <c r="K245" s="20">
        <f t="shared" si="42"/>
        <v>7190</v>
      </c>
      <c r="L245" s="20">
        <f t="shared" si="46"/>
        <v>7190</v>
      </c>
      <c r="M245" s="82">
        <f t="shared" si="47"/>
        <v>2210925</v>
      </c>
      <c r="N245" s="20">
        <f t="shared" si="51"/>
        <v>65175.649999999907</v>
      </c>
      <c r="O245" s="82">
        <f t="shared" si="48"/>
        <v>2276100.65</v>
      </c>
      <c r="P245" s="21">
        <f t="shared" si="52"/>
        <v>22535.649999999907</v>
      </c>
      <c r="Q245" s="64">
        <f t="shared" si="53"/>
        <v>9.9999999999999586E-3</v>
      </c>
      <c r="R245" s="67">
        <f t="shared" si="43"/>
        <v>-12.199999999999989</v>
      </c>
      <c r="S245" s="55">
        <f t="shared" si="44"/>
        <v>-3.8160775727244259E-2</v>
      </c>
      <c r="U245" s="1">
        <f t="shared" si="49"/>
        <v>7190</v>
      </c>
    </row>
    <row r="246" spans="1:21" ht="14.4" x14ac:dyDescent="0.55000000000000004">
      <c r="A246" s="1">
        <f t="shared" si="50"/>
        <v>239</v>
      </c>
      <c r="B246" s="85">
        <v>5508</v>
      </c>
      <c r="C246" s="85">
        <v>5508</v>
      </c>
      <c r="D246" s="34" t="s">
        <v>257</v>
      </c>
      <c r="E246" s="48">
        <v>326.8</v>
      </c>
      <c r="F246" s="58">
        <v>7048</v>
      </c>
      <c r="G246" s="75">
        <v>2303286</v>
      </c>
      <c r="H246" s="58">
        <v>0</v>
      </c>
      <c r="I246" s="75">
        <f t="shared" si="45"/>
        <v>2303286</v>
      </c>
      <c r="J246" s="61">
        <v>333.6</v>
      </c>
      <c r="K246" s="20">
        <f t="shared" si="42"/>
        <v>7189</v>
      </c>
      <c r="L246" s="20">
        <f t="shared" si="46"/>
        <v>7189</v>
      </c>
      <c r="M246" s="82">
        <f t="shared" si="47"/>
        <v>2398250.4000000004</v>
      </c>
      <c r="N246" s="20">
        <f t="shared" si="51"/>
        <v>0</v>
      </c>
      <c r="O246" s="82">
        <f t="shared" si="48"/>
        <v>2398250.4000000004</v>
      </c>
      <c r="P246" s="21">
        <f t="shared" si="52"/>
        <v>94964.400000000373</v>
      </c>
      <c r="Q246" s="64">
        <f t="shared" si="53"/>
        <v>4.12299644942054E-2</v>
      </c>
      <c r="R246" s="67">
        <f t="shared" si="43"/>
        <v>6.8000000000000114</v>
      </c>
      <c r="S246" s="55">
        <f t="shared" si="44"/>
        <v>2.0807833537331736E-2</v>
      </c>
      <c r="U246" s="1">
        <f t="shared" si="49"/>
        <v>7189</v>
      </c>
    </row>
    <row r="247" spans="1:21" ht="14.4" x14ac:dyDescent="0.55000000000000004">
      <c r="A247" s="1">
        <f t="shared" si="50"/>
        <v>240</v>
      </c>
      <c r="B247" s="85">
        <v>1975</v>
      </c>
      <c r="C247" s="85">
        <v>1975</v>
      </c>
      <c r="D247" s="35" t="s">
        <v>258</v>
      </c>
      <c r="E247" s="49">
        <v>388</v>
      </c>
      <c r="F247" s="59">
        <v>7048</v>
      </c>
      <c r="G247" s="76">
        <v>2734624</v>
      </c>
      <c r="H247" s="59">
        <v>95622</v>
      </c>
      <c r="I247" s="76">
        <f t="shared" si="45"/>
        <v>2830246</v>
      </c>
      <c r="J247" s="62">
        <v>407.1</v>
      </c>
      <c r="K247" s="22">
        <f t="shared" si="42"/>
        <v>7189</v>
      </c>
      <c r="L247" s="22">
        <f t="shared" si="46"/>
        <v>7189</v>
      </c>
      <c r="M247" s="83">
        <f t="shared" si="47"/>
        <v>2926641.9000000004</v>
      </c>
      <c r="N247" s="22">
        <f t="shared" si="51"/>
        <v>0</v>
      </c>
      <c r="O247" s="83">
        <f t="shared" si="48"/>
        <v>2926641.9000000004</v>
      </c>
      <c r="P247" s="23">
        <f t="shared" si="52"/>
        <v>96395.900000000373</v>
      </c>
      <c r="Q247" s="65">
        <f t="shared" si="53"/>
        <v>3.4059194854440346E-2</v>
      </c>
      <c r="R247" s="68">
        <f t="shared" si="43"/>
        <v>19.100000000000023</v>
      </c>
      <c r="S247" s="56">
        <f t="shared" si="44"/>
        <v>4.9226804123711401E-2</v>
      </c>
      <c r="U247" s="1">
        <f t="shared" si="49"/>
        <v>7189</v>
      </c>
    </row>
    <row r="248" spans="1:21" ht="14.4" x14ac:dyDescent="0.55000000000000004">
      <c r="A248" s="1">
        <f t="shared" si="50"/>
        <v>241</v>
      </c>
      <c r="B248" s="85">
        <v>4824</v>
      </c>
      <c r="C248" s="85">
        <v>5510</v>
      </c>
      <c r="D248" s="34" t="s">
        <v>259</v>
      </c>
      <c r="E248" s="48">
        <v>705</v>
      </c>
      <c r="F248" s="58">
        <v>7048</v>
      </c>
      <c r="G248" s="75">
        <v>4968840</v>
      </c>
      <c r="H248" s="58">
        <v>0</v>
      </c>
      <c r="I248" s="75">
        <f t="shared" si="45"/>
        <v>4968840</v>
      </c>
      <c r="J248" s="61">
        <v>685.2</v>
      </c>
      <c r="K248" s="20">
        <f t="shared" si="42"/>
        <v>7189</v>
      </c>
      <c r="L248" s="20">
        <f t="shared" si="46"/>
        <v>7189</v>
      </c>
      <c r="M248" s="82">
        <f t="shared" si="47"/>
        <v>4925902.8000000007</v>
      </c>
      <c r="N248" s="20">
        <f t="shared" si="51"/>
        <v>92625.599999999627</v>
      </c>
      <c r="O248" s="82">
        <f t="shared" si="48"/>
        <v>5018528.4000000004</v>
      </c>
      <c r="P248" s="21">
        <f t="shared" si="52"/>
        <v>49688.400000000373</v>
      </c>
      <c r="Q248" s="64">
        <f t="shared" si="53"/>
        <v>1.0000000000000075E-2</v>
      </c>
      <c r="R248" s="67">
        <f t="shared" si="43"/>
        <v>-19.799999999999955</v>
      </c>
      <c r="S248" s="55">
        <f t="shared" si="44"/>
        <v>-2.8085106382978658E-2</v>
      </c>
      <c r="U248" s="1">
        <f t="shared" si="49"/>
        <v>7189</v>
      </c>
    </row>
    <row r="249" spans="1:21" ht="14.4" x14ac:dyDescent="0.55000000000000004">
      <c r="A249" s="1">
        <f t="shared" si="50"/>
        <v>242</v>
      </c>
      <c r="B249" s="85">
        <v>5607</v>
      </c>
      <c r="C249" s="85">
        <v>5607</v>
      </c>
      <c r="D249" s="34" t="s">
        <v>260</v>
      </c>
      <c r="E249" s="48">
        <v>847.6</v>
      </c>
      <c r="F249" s="58">
        <v>7069</v>
      </c>
      <c r="G249" s="75">
        <v>5991684</v>
      </c>
      <c r="H249" s="58">
        <v>0</v>
      </c>
      <c r="I249" s="75">
        <f t="shared" si="45"/>
        <v>5991684</v>
      </c>
      <c r="J249" s="61">
        <v>823.8</v>
      </c>
      <c r="K249" s="20">
        <f t="shared" si="42"/>
        <v>7210</v>
      </c>
      <c r="L249" s="20">
        <f t="shared" si="46"/>
        <v>7210</v>
      </c>
      <c r="M249" s="82">
        <f t="shared" si="47"/>
        <v>5939598</v>
      </c>
      <c r="N249" s="20">
        <f t="shared" si="51"/>
        <v>112002.83999999985</v>
      </c>
      <c r="O249" s="82">
        <f t="shared" si="48"/>
        <v>6051600.8399999999</v>
      </c>
      <c r="P249" s="21">
        <f t="shared" si="52"/>
        <v>59916.839999999851</v>
      </c>
      <c r="Q249" s="64">
        <f t="shared" si="53"/>
        <v>9.9999999999999759E-3</v>
      </c>
      <c r="R249" s="67">
        <f t="shared" si="43"/>
        <v>-23.800000000000068</v>
      </c>
      <c r="S249" s="55">
        <f t="shared" si="44"/>
        <v>-2.8079282680509753E-2</v>
      </c>
      <c r="U249" s="1">
        <f t="shared" si="49"/>
        <v>7210</v>
      </c>
    </row>
    <row r="250" spans="1:21" ht="14.4" x14ac:dyDescent="0.55000000000000004">
      <c r="A250" s="1">
        <f t="shared" si="50"/>
        <v>243</v>
      </c>
      <c r="B250" s="85">
        <v>5643</v>
      </c>
      <c r="C250" s="85">
        <v>5643</v>
      </c>
      <c r="D250" s="34" t="s">
        <v>261</v>
      </c>
      <c r="E250" s="48">
        <v>1004.9</v>
      </c>
      <c r="F250" s="58">
        <v>7048</v>
      </c>
      <c r="G250" s="75">
        <v>7082535</v>
      </c>
      <c r="H250" s="58">
        <v>155335</v>
      </c>
      <c r="I250" s="75">
        <f t="shared" si="45"/>
        <v>7237870</v>
      </c>
      <c r="J250" s="61">
        <v>969</v>
      </c>
      <c r="K250" s="20">
        <f t="shared" si="42"/>
        <v>7189</v>
      </c>
      <c r="L250" s="20">
        <f t="shared" si="46"/>
        <v>7189</v>
      </c>
      <c r="M250" s="82">
        <f t="shared" si="47"/>
        <v>6966141</v>
      </c>
      <c r="N250" s="20">
        <f t="shared" si="51"/>
        <v>187219.34999999963</v>
      </c>
      <c r="O250" s="82">
        <f t="shared" si="48"/>
        <v>7153360.3499999996</v>
      </c>
      <c r="P250" s="21">
        <f t="shared" si="52"/>
        <v>-84509.650000000373</v>
      </c>
      <c r="Q250" s="64">
        <f t="shared" si="53"/>
        <v>-1.1676038668834944E-2</v>
      </c>
      <c r="R250" s="67">
        <f t="shared" si="43"/>
        <v>-35.899999999999977</v>
      </c>
      <c r="S250" s="55">
        <f t="shared" si="44"/>
        <v>-3.5724947755995599E-2</v>
      </c>
      <c r="U250" s="1">
        <f t="shared" si="49"/>
        <v>7189</v>
      </c>
    </row>
    <row r="251" spans="1:21" ht="14.4" x14ac:dyDescent="0.55000000000000004">
      <c r="A251" s="1">
        <f t="shared" si="50"/>
        <v>244</v>
      </c>
      <c r="B251" s="85">
        <v>5697</v>
      </c>
      <c r="C251" s="85">
        <v>5697</v>
      </c>
      <c r="D251" s="34" t="s">
        <v>262</v>
      </c>
      <c r="E251" s="48">
        <v>404</v>
      </c>
      <c r="F251" s="58">
        <v>7048</v>
      </c>
      <c r="G251" s="75">
        <v>2847392</v>
      </c>
      <c r="H251" s="58">
        <v>29411</v>
      </c>
      <c r="I251" s="75">
        <f t="shared" si="45"/>
        <v>2876803</v>
      </c>
      <c r="J251" s="61">
        <v>402</v>
      </c>
      <c r="K251" s="20">
        <f t="shared" si="42"/>
        <v>7189</v>
      </c>
      <c r="L251" s="20">
        <f t="shared" si="46"/>
        <v>7189</v>
      </c>
      <c r="M251" s="82">
        <f t="shared" si="47"/>
        <v>2889978</v>
      </c>
      <c r="N251" s="20">
        <f t="shared" si="51"/>
        <v>0</v>
      </c>
      <c r="O251" s="82">
        <f t="shared" si="48"/>
        <v>2889978</v>
      </c>
      <c r="P251" s="21">
        <f t="shared" si="52"/>
        <v>13175</v>
      </c>
      <c r="Q251" s="64">
        <f t="shared" si="53"/>
        <v>4.5797366034448653E-3</v>
      </c>
      <c r="R251" s="67">
        <f t="shared" si="43"/>
        <v>-2</v>
      </c>
      <c r="S251" s="55">
        <f t="shared" si="44"/>
        <v>-4.9504950495049506E-3</v>
      </c>
      <c r="U251" s="1">
        <f t="shared" si="49"/>
        <v>7189</v>
      </c>
    </row>
    <row r="252" spans="1:21" ht="14.4" x14ac:dyDescent="0.55000000000000004">
      <c r="A252" s="1">
        <f t="shared" si="50"/>
        <v>245</v>
      </c>
      <c r="B252" s="85">
        <v>5724</v>
      </c>
      <c r="C252" s="85">
        <v>5724</v>
      </c>
      <c r="D252" s="35" t="s">
        <v>263</v>
      </c>
      <c r="E252" s="49">
        <v>225</v>
      </c>
      <c r="F252" s="59">
        <v>7048</v>
      </c>
      <c r="G252" s="76">
        <v>1585800</v>
      </c>
      <c r="H252" s="59">
        <v>0</v>
      </c>
      <c r="I252" s="76">
        <f t="shared" si="45"/>
        <v>1585800</v>
      </c>
      <c r="J252" s="62">
        <v>224</v>
      </c>
      <c r="K252" s="22">
        <f t="shared" si="42"/>
        <v>7189</v>
      </c>
      <c r="L252" s="22">
        <f t="shared" si="46"/>
        <v>7189</v>
      </c>
      <c r="M252" s="83">
        <f t="shared" si="47"/>
        <v>1610336</v>
      </c>
      <c r="N252" s="22">
        <f t="shared" si="51"/>
        <v>0</v>
      </c>
      <c r="O252" s="83">
        <f t="shared" si="48"/>
        <v>1610336</v>
      </c>
      <c r="P252" s="23">
        <f t="shared" si="52"/>
        <v>24536</v>
      </c>
      <c r="Q252" s="65">
        <f t="shared" si="53"/>
        <v>1.5472316811703872E-2</v>
      </c>
      <c r="R252" s="68">
        <f t="shared" si="43"/>
        <v>-1</v>
      </c>
      <c r="S252" s="56">
        <f t="shared" si="44"/>
        <v>-4.4444444444444444E-3</v>
      </c>
      <c r="U252" s="1">
        <f t="shared" si="49"/>
        <v>7189</v>
      </c>
    </row>
    <row r="253" spans="1:21" ht="14.4" x14ac:dyDescent="0.55000000000000004">
      <c r="A253" s="1">
        <f t="shared" si="50"/>
        <v>246</v>
      </c>
      <c r="B253" s="85">
        <v>5805</v>
      </c>
      <c r="C253" s="85">
        <v>5805</v>
      </c>
      <c r="D253" s="34" t="s">
        <v>264</v>
      </c>
      <c r="E253" s="48">
        <v>1140.5999999999999</v>
      </c>
      <c r="F253" s="58">
        <v>7096</v>
      </c>
      <c r="G253" s="75">
        <v>8093698</v>
      </c>
      <c r="H253" s="58">
        <v>0</v>
      </c>
      <c r="I253" s="75">
        <f t="shared" si="45"/>
        <v>8093698</v>
      </c>
      <c r="J253" s="61">
        <v>1075.4000000000001</v>
      </c>
      <c r="K253" s="20">
        <f t="shared" si="42"/>
        <v>7237</v>
      </c>
      <c r="L253" s="20">
        <f t="shared" si="46"/>
        <v>7237</v>
      </c>
      <c r="M253" s="82">
        <f t="shared" si="47"/>
        <v>7782669.8000000007</v>
      </c>
      <c r="N253" s="20">
        <f t="shared" si="51"/>
        <v>391965.1799999997</v>
      </c>
      <c r="O253" s="82">
        <f t="shared" si="48"/>
        <v>8174634.9800000004</v>
      </c>
      <c r="P253" s="21">
        <f t="shared" si="52"/>
        <v>80936.980000000447</v>
      </c>
      <c r="Q253" s="64">
        <f t="shared" si="53"/>
        <v>1.0000000000000056E-2</v>
      </c>
      <c r="R253" s="67">
        <f t="shared" si="43"/>
        <v>-65.199999999999818</v>
      </c>
      <c r="S253" s="55">
        <f t="shared" si="44"/>
        <v>-5.716289672102387E-2</v>
      </c>
      <c r="U253" s="1">
        <f t="shared" si="49"/>
        <v>7237</v>
      </c>
    </row>
    <row r="254" spans="1:21" ht="14.4" x14ac:dyDescent="0.55000000000000004">
      <c r="A254" s="1">
        <f t="shared" si="50"/>
        <v>247</v>
      </c>
      <c r="B254" s="85">
        <v>5823</v>
      </c>
      <c r="C254" s="85">
        <v>5823</v>
      </c>
      <c r="D254" s="34" t="s">
        <v>265</v>
      </c>
      <c r="E254" s="48">
        <v>365</v>
      </c>
      <c r="F254" s="58">
        <v>7095</v>
      </c>
      <c r="G254" s="75">
        <v>2589675</v>
      </c>
      <c r="H254" s="58">
        <v>0</v>
      </c>
      <c r="I254" s="75">
        <f t="shared" si="45"/>
        <v>2589675</v>
      </c>
      <c r="J254" s="61">
        <v>370</v>
      </c>
      <c r="K254" s="20">
        <f t="shared" si="42"/>
        <v>7236</v>
      </c>
      <c r="L254" s="20">
        <f t="shared" si="46"/>
        <v>7236</v>
      </c>
      <c r="M254" s="82">
        <f t="shared" si="47"/>
        <v>2677320</v>
      </c>
      <c r="N254" s="20">
        <f t="shared" si="51"/>
        <v>0</v>
      </c>
      <c r="O254" s="82">
        <f t="shared" si="48"/>
        <v>2677320</v>
      </c>
      <c r="P254" s="21">
        <f t="shared" si="52"/>
        <v>87645</v>
      </c>
      <c r="Q254" s="64">
        <f t="shared" si="53"/>
        <v>3.3844015175649451E-2</v>
      </c>
      <c r="R254" s="67">
        <f t="shared" si="43"/>
        <v>5</v>
      </c>
      <c r="S254" s="55">
        <f t="shared" si="44"/>
        <v>1.3698630136986301E-2</v>
      </c>
      <c r="U254" s="1">
        <f t="shared" si="49"/>
        <v>7236</v>
      </c>
    </row>
    <row r="255" spans="1:21" ht="14.4" x14ac:dyDescent="0.55000000000000004">
      <c r="A255" s="1">
        <f t="shared" si="50"/>
        <v>248</v>
      </c>
      <c r="B255" s="85">
        <v>5832</v>
      </c>
      <c r="C255" s="85">
        <v>5832</v>
      </c>
      <c r="D255" s="34" t="s">
        <v>266</v>
      </c>
      <c r="E255" s="48">
        <v>249</v>
      </c>
      <c r="F255" s="58">
        <v>7048</v>
      </c>
      <c r="G255" s="75">
        <v>1754952</v>
      </c>
      <c r="H255" s="58">
        <v>51736</v>
      </c>
      <c r="I255" s="75">
        <f t="shared" si="45"/>
        <v>1806688</v>
      </c>
      <c r="J255" s="61">
        <v>249</v>
      </c>
      <c r="K255" s="20">
        <f t="shared" si="42"/>
        <v>7189</v>
      </c>
      <c r="L255" s="20">
        <f t="shared" si="46"/>
        <v>7189</v>
      </c>
      <c r="M255" s="82">
        <f t="shared" si="47"/>
        <v>1790061</v>
      </c>
      <c r="N255" s="20">
        <f t="shared" si="51"/>
        <v>0</v>
      </c>
      <c r="O255" s="82">
        <f t="shared" si="48"/>
        <v>1790061</v>
      </c>
      <c r="P255" s="21">
        <f t="shared" si="52"/>
        <v>-16627</v>
      </c>
      <c r="Q255" s="64">
        <f t="shared" si="53"/>
        <v>-9.2030278609256267E-3</v>
      </c>
      <c r="R255" s="67">
        <f t="shared" si="43"/>
        <v>0</v>
      </c>
      <c r="S255" s="55">
        <f t="shared" si="44"/>
        <v>0</v>
      </c>
      <c r="U255" s="1">
        <f t="shared" si="49"/>
        <v>7189</v>
      </c>
    </row>
    <row r="256" spans="1:21" ht="14.4" x14ac:dyDescent="0.55000000000000004">
      <c r="A256" s="1">
        <f t="shared" si="50"/>
        <v>249</v>
      </c>
      <c r="B256" s="85">
        <v>5877</v>
      </c>
      <c r="C256" s="85">
        <v>5877</v>
      </c>
      <c r="D256" s="34" t="s">
        <v>267</v>
      </c>
      <c r="E256" s="48">
        <v>1422.7</v>
      </c>
      <c r="F256" s="58">
        <v>7048</v>
      </c>
      <c r="G256" s="75">
        <v>10027190</v>
      </c>
      <c r="H256" s="58">
        <v>0</v>
      </c>
      <c r="I256" s="75">
        <f t="shared" si="45"/>
        <v>10027190</v>
      </c>
      <c r="J256" s="61">
        <v>1385.4</v>
      </c>
      <c r="K256" s="20">
        <f t="shared" si="42"/>
        <v>7189</v>
      </c>
      <c r="L256" s="20">
        <f t="shared" si="46"/>
        <v>7189</v>
      </c>
      <c r="M256" s="82">
        <f t="shared" si="47"/>
        <v>9959640.6000000015</v>
      </c>
      <c r="N256" s="20">
        <f t="shared" si="51"/>
        <v>167821.29999999888</v>
      </c>
      <c r="O256" s="82">
        <f t="shared" si="48"/>
        <v>10127461.9</v>
      </c>
      <c r="P256" s="21">
        <f t="shared" si="52"/>
        <v>100271.90000000037</v>
      </c>
      <c r="Q256" s="64">
        <f t="shared" si="53"/>
        <v>1.0000000000000037E-2</v>
      </c>
      <c r="R256" s="67">
        <f t="shared" si="43"/>
        <v>-37.299999999999955</v>
      </c>
      <c r="S256" s="55">
        <f t="shared" si="44"/>
        <v>-2.6217754972938746E-2</v>
      </c>
      <c r="U256" s="1">
        <f t="shared" si="49"/>
        <v>7189</v>
      </c>
    </row>
    <row r="257" spans="1:21" ht="14.4" x14ac:dyDescent="0.55000000000000004">
      <c r="A257" s="1">
        <f t="shared" si="50"/>
        <v>250</v>
      </c>
      <c r="B257" s="85">
        <v>5895</v>
      </c>
      <c r="C257" s="85">
        <v>5895</v>
      </c>
      <c r="D257" s="35" t="s">
        <v>268</v>
      </c>
      <c r="E257" s="49">
        <v>266.8</v>
      </c>
      <c r="F257" s="59">
        <v>7048</v>
      </c>
      <c r="G257" s="76">
        <v>1880406</v>
      </c>
      <c r="H257" s="59">
        <v>23565</v>
      </c>
      <c r="I257" s="76">
        <f t="shared" si="45"/>
        <v>1903971</v>
      </c>
      <c r="J257" s="62">
        <v>255.6</v>
      </c>
      <c r="K257" s="22">
        <f t="shared" si="42"/>
        <v>7189</v>
      </c>
      <c r="L257" s="22">
        <f t="shared" si="46"/>
        <v>7189</v>
      </c>
      <c r="M257" s="83">
        <f t="shared" si="47"/>
        <v>1837508.4</v>
      </c>
      <c r="N257" s="22">
        <f t="shared" si="51"/>
        <v>61701.660000000149</v>
      </c>
      <c r="O257" s="83">
        <f t="shared" si="48"/>
        <v>1899210.06</v>
      </c>
      <c r="P257" s="23">
        <f t="shared" si="52"/>
        <v>-4760.9399999999441</v>
      </c>
      <c r="Q257" s="65">
        <f t="shared" si="53"/>
        <v>-2.5005317833096956E-3</v>
      </c>
      <c r="R257" s="68">
        <f t="shared" si="43"/>
        <v>-11.200000000000017</v>
      </c>
      <c r="S257" s="56">
        <f t="shared" si="44"/>
        <v>-4.1979010494752687E-2</v>
      </c>
      <c r="U257" s="1">
        <f t="shared" si="49"/>
        <v>7189</v>
      </c>
    </row>
    <row r="258" spans="1:21" ht="14.4" x14ac:dyDescent="0.55000000000000004">
      <c r="A258" s="1">
        <f t="shared" si="50"/>
        <v>251</v>
      </c>
      <c r="B258" s="85">
        <v>5949</v>
      </c>
      <c r="C258" s="85">
        <v>5949</v>
      </c>
      <c r="D258" s="34" t="s">
        <v>269</v>
      </c>
      <c r="E258" s="48">
        <v>1072</v>
      </c>
      <c r="F258" s="58">
        <v>7048</v>
      </c>
      <c r="G258" s="75">
        <v>7555456</v>
      </c>
      <c r="H258" s="58">
        <v>4144</v>
      </c>
      <c r="I258" s="75">
        <f t="shared" si="45"/>
        <v>7559600</v>
      </c>
      <c r="J258" s="61">
        <v>1096</v>
      </c>
      <c r="K258" s="20">
        <f t="shared" si="42"/>
        <v>7189</v>
      </c>
      <c r="L258" s="20">
        <f t="shared" si="46"/>
        <v>7189</v>
      </c>
      <c r="M258" s="82">
        <f t="shared" si="47"/>
        <v>7879144</v>
      </c>
      <c r="N258" s="20">
        <f t="shared" si="51"/>
        <v>0</v>
      </c>
      <c r="O258" s="82">
        <f t="shared" si="48"/>
        <v>7879144</v>
      </c>
      <c r="P258" s="21">
        <f t="shared" si="52"/>
        <v>319544</v>
      </c>
      <c r="Q258" s="64">
        <f t="shared" si="53"/>
        <v>4.2269961373617652E-2</v>
      </c>
      <c r="R258" s="67">
        <f t="shared" si="43"/>
        <v>24</v>
      </c>
      <c r="S258" s="55">
        <f t="shared" si="44"/>
        <v>2.2388059701492536E-2</v>
      </c>
      <c r="U258" s="1">
        <f t="shared" si="49"/>
        <v>7189</v>
      </c>
    </row>
    <row r="259" spans="1:21" ht="14.4" x14ac:dyDescent="0.55000000000000004">
      <c r="A259" s="1">
        <f t="shared" si="50"/>
        <v>252</v>
      </c>
      <c r="B259" s="85">
        <v>5976</v>
      </c>
      <c r="C259" s="85">
        <v>5976</v>
      </c>
      <c r="D259" s="34" t="s">
        <v>270</v>
      </c>
      <c r="E259" s="48">
        <v>1058.4000000000001</v>
      </c>
      <c r="F259" s="58">
        <v>7048</v>
      </c>
      <c r="G259" s="75">
        <v>7459603</v>
      </c>
      <c r="H259" s="58">
        <v>0</v>
      </c>
      <c r="I259" s="75">
        <f t="shared" si="45"/>
        <v>7459603</v>
      </c>
      <c r="J259" s="61">
        <v>1016.3</v>
      </c>
      <c r="K259" s="20">
        <f t="shared" si="42"/>
        <v>7189</v>
      </c>
      <c r="L259" s="20">
        <f t="shared" si="46"/>
        <v>7189</v>
      </c>
      <c r="M259" s="82">
        <f t="shared" si="47"/>
        <v>7306180.6999999993</v>
      </c>
      <c r="N259" s="20">
        <f t="shared" si="51"/>
        <v>228018.33000000101</v>
      </c>
      <c r="O259" s="82">
        <f t="shared" si="48"/>
        <v>7534199.0300000003</v>
      </c>
      <c r="P259" s="21">
        <f t="shared" si="52"/>
        <v>74596.030000000261</v>
      </c>
      <c r="Q259" s="64">
        <f t="shared" si="53"/>
        <v>1.0000000000000035E-2</v>
      </c>
      <c r="R259" s="67">
        <f t="shared" si="43"/>
        <v>-42.100000000000136</v>
      </c>
      <c r="S259" s="55">
        <f t="shared" si="44"/>
        <v>-3.9777021919879189E-2</v>
      </c>
      <c r="U259" s="1">
        <f t="shared" si="49"/>
        <v>7189</v>
      </c>
    </row>
    <row r="260" spans="1:21" ht="14.4" x14ac:dyDescent="0.55000000000000004">
      <c r="A260" s="1">
        <f t="shared" si="50"/>
        <v>253</v>
      </c>
      <c r="B260" s="85">
        <v>5994</v>
      </c>
      <c r="C260" s="85">
        <v>5994</v>
      </c>
      <c r="D260" s="34" t="s">
        <v>271</v>
      </c>
      <c r="E260" s="48">
        <v>735.3</v>
      </c>
      <c r="F260" s="58">
        <v>7058</v>
      </c>
      <c r="G260" s="75">
        <v>5189747</v>
      </c>
      <c r="H260" s="58">
        <v>38397</v>
      </c>
      <c r="I260" s="75">
        <f t="shared" si="45"/>
        <v>5228144</v>
      </c>
      <c r="J260" s="61">
        <v>708.7</v>
      </c>
      <c r="K260" s="20">
        <f t="shared" si="42"/>
        <v>7199</v>
      </c>
      <c r="L260" s="20">
        <f t="shared" si="46"/>
        <v>7199</v>
      </c>
      <c r="M260" s="82">
        <f t="shared" si="47"/>
        <v>5101931.3000000007</v>
      </c>
      <c r="N260" s="20">
        <f t="shared" si="51"/>
        <v>139713.16999999899</v>
      </c>
      <c r="O260" s="82">
        <f t="shared" si="48"/>
        <v>5241644.47</v>
      </c>
      <c r="P260" s="21">
        <f t="shared" si="52"/>
        <v>13500.469999999739</v>
      </c>
      <c r="Q260" s="64">
        <f t="shared" si="53"/>
        <v>2.5822682007228068E-3</v>
      </c>
      <c r="R260" s="67">
        <f t="shared" si="43"/>
        <v>-26.599999999999909</v>
      </c>
      <c r="S260" s="55">
        <f t="shared" si="44"/>
        <v>-3.6175710594315125E-2</v>
      </c>
      <c r="U260" s="1">
        <f t="shared" si="49"/>
        <v>7199</v>
      </c>
    </row>
    <row r="261" spans="1:21" ht="14.4" x14ac:dyDescent="0.55000000000000004">
      <c r="A261" s="1">
        <f t="shared" si="50"/>
        <v>254</v>
      </c>
      <c r="B261" s="85">
        <v>6003</v>
      </c>
      <c r="C261" s="85">
        <v>6003</v>
      </c>
      <c r="D261" s="34" t="s">
        <v>272</v>
      </c>
      <c r="E261" s="48">
        <v>372.8</v>
      </c>
      <c r="F261" s="58">
        <v>7048</v>
      </c>
      <c r="G261" s="75">
        <v>2627494</v>
      </c>
      <c r="H261" s="58">
        <v>0</v>
      </c>
      <c r="I261" s="75">
        <f t="shared" si="45"/>
        <v>2627494</v>
      </c>
      <c r="J261" s="61">
        <v>369.8</v>
      </c>
      <c r="K261" s="20">
        <f t="shared" si="42"/>
        <v>7189</v>
      </c>
      <c r="L261" s="20">
        <f t="shared" si="46"/>
        <v>7189</v>
      </c>
      <c r="M261" s="82">
        <f t="shared" si="47"/>
        <v>2658492.2000000002</v>
      </c>
      <c r="N261" s="20">
        <f t="shared" si="51"/>
        <v>0</v>
      </c>
      <c r="O261" s="82">
        <f t="shared" si="48"/>
        <v>2658492.2000000002</v>
      </c>
      <c r="P261" s="21">
        <f t="shared" si="52"/>
        <v>30998.200000000186</v>
      </c>
      <c r="Q261" s="64">
        <f t="shared" si="53"/>
        <v>1.1797629223891734E-2</v>
      </c>
      <c r="R261" s="67">
        <f t="shared" si="43"/>
        <v>-3</v>
      </c>
      <c r="S261" s="55">
        <f t="shared" si="44"/>
        <v>-8.0472103004291841E-3</v>
      </c>
      <c r="U261" s="1">
        <f t="shared" si="49"/>
        <v>7189</v>
      </c>
    </row>
    <row r="262" spans="1:21" ht="14.4" x14ac:dyDescent="0.55000000000000004">
      <c r="A262" s="1">
        <f t="shared" si="50"/>
        <v>255</v>
      </c>
      <c r="B262" s="85">
        <v>6012</v>
      </c>
      <c r="C262" s="85">
        <v>6012</v>
      </c>
      <c r="D262" s="35" t="s">
        <v>273</v>
      </c>
      <c r="E262" s="49">
        <v>552</v>
      </c>
      <c r="F262" s="59">
        <v>7048</v>
      </c>
      <c r="G262" s="76">
        <v>3890496</v>
      </c>
      <c r="H262" s="59">
        <v>0</v>
      </c>
      <c r="I262" s="76">
        <f t="shared" si="45"/>
        <v>3890496</v>
      </c>
      <c r="J262" s="62">
        <v>550.4</v>
      </c>
      <c r="K262" s="22">
        <f t="shared" si="42"/>
        <v>7189</v>
      </c>
      <c r="L262" s="22">
        <f t="shared" si="46"/>
        <v>7189</v>
      </c>
      <c r="M262" s="83">
        <f t="shared" si="47"/>
        <v>3956825.5999999996</v>
      </c>
      <c r="N262" s="22">
        <f t="shared" si="51"/>
        <v>0</v>
      </c>
      <c r="O262" s="83">
        <f t="shared" si="48"/>
        <v>3956825.5999999996</v>
      </c>
      <c r="P262" s="23">
        <f t="shared" si="52"/>
        <v>66329.599999999627</v>
      </c>
      <c r="Q262" s="65">
        <f t="shared" si="53"/>
        <v>1.7049137179423812E-2</v>
      </c>
      <c r="R262" s="68">
        <f t="shared" si="43"/>
        <v>-1.6000000000000227</v>
      </c>
      <c r="S262" s="56">
        <f t="shared" si="44"/>
        <v>-2.8985507246377224E-3</v>
      </c>
      <c r="U262" s="1">
        <f t="shared" si="49"/>
        <v>7189</v>
      </c>
    </row>
    <row r="263" spans="1:21" ht="14.4" x14ac:dyDescent="0.55000000000000004">
      <c r="A263" s="1">
        <f t="shared" si="50"/>
        <v>256</v>
      </c>
      <c r="B263" s="85">
        <v>6030</v>
      </c>
      <c r="C263" s="85">
        <v>6030</v>
      </c>
      <c r="D263" s="34" t="s">
        <v>274</v>
      </c>
      <c r="E263" s="48">
        <v>1420.6</v>
      </c>
      <c r="F263" s="58">
        <v>7048</v>
      </c>
      <c r="G263" s="75">
        <v>10012389</v>
      </c>
      <c r="H263" s="58">
        <v>0</v>
      </c>
      <c r="I263" s="75">
        <f t="shared" si="45"/>
        <v>10012389</v>
      </c>
      <c r="J263" s="61">
        <v>1418.8</v>
      </c>
      <c r="K263" s="20">
        <f t="shared" si="42"/>
        <v>7189</v>
      </c>
      <c r="L263" s="20">
        <f t="shared" si="46"/>
        <v>7189</v>
      </c>
      <c r="M263" s="82">
        <f t="shared" si="47"/>
        <v>10199753.199999999</v>
      </c>
      <c r="N263" s="20">
        <f t="shared" si="51"/>
        <v>0</v>
      </c>
      <c r="O263" s="82">
        <f t="shared" si="48"/>
        <v>10199753.199999999</v>
      </c>
      <c r="P263" s="21">
        <f t="shared" si="52"/>
        <v>187364.19999999925</v>
      </c>
      <c r="Q263" s="64">
        <f t="shared" si="53"/>
        <v>1.8713236171706799E-2</v>
      </c>
      <c r="R263" s="67">
        <f t="shared" si="43"/>
        <v>-1.7999999999999545</v>
      </c>
      <c r="S263" s="55">
        <f t="shared" si="44"/>
        <v>-1.2670702520061626E-3</v>
      </c>
      <c r="U263" s="1">
        <f t="shared" si="49"/>
        <v>7189</v>
      </c>
    </row>
    <row r="264" spans="1:21" ht="14.4" x14ac:dyDescent="0.55000000000000004">
      <c r="A264" s="1">
        <f t="shared" si="50"/>
        <v>257</v>
      </c>
      <c r="B264" s="85">
        <v>6048</v>
      </c>
      <c r="C264" s="85">
        <v>6035</v>
      </c>
      <c r="D264" s="34" t="s">
        <v>275</v>
      </c>
      <c r="E264" s="48">
        <v>481.4</v>
      </c>
      <c r="F264" s="58">
        <v>7048</v>
      </c>
      <c r="G264" s="75">
        <v>3392907</v>
      </c>
      <c r="H264" s="58">
        <v>0</v>
      </c>
      <c r="I264" s="75">
        <f t="shared" si="45"/>
        <v>3392907</v>
      </c>
      <c r="J264" s="61">
        <v>463.1</v>
      </c>
      <c r="K264" s="20">
        <f t="shared" ref="K264:K327" si="54">ROUND(F264+$G$2,0)+T264</f>
        <v>7189</v>
      </c>
      <c r="L264" s="20">
        <f t="shared" si="46"/>
        <v>7189</v>
      </c>
      <c r="M264" s="82">
        <f t="shared" si="47"/>
        <v>3329225.9000000004</v>
      </c>
      <c r="N264" s="20">
        <f t="shared" si="51"/>
        <v>97610.16999999946</v>
      </c>
      <c r="O264" s="82">
        <f t="shared" si="48"/>
        <v>3426836.07</v>
      </c>
      <c r="P264" s="21">
        <f t="shared" si="52"/>
        <v>33929.069999999832</v>
      </c>
      <c r="Q264" s="64">
        <f t="shared" si="53"/>
        <v>9.9999999999999499E-3</v>
      </c>
      <c r="R264" s="67">
        <f t="shared" ref="R264:R274" si="55">J264-E264</f>
        <v>-18.299999999999955</v>
      </c>
      <c r="S264" s="55">
        <f t="shared" ref="S264:S274" si="56">R264/E264</f>
        <v>-3.8014125467386695E-2</v>
      </c>
      <c r="U264" s="1">
        <f t="shared" si="49"/>
        <v>7189</v>
      </c>
    </row>
    <row r="265" spans="1:21" ht="14.4" x14ac:dyDescent="0.55000000000000004">
      <c r="A265" s="1">
        <f t="shared" si="50"/>
        <v>258</v>
      </c>
      <c r="B265" s="85">
        <v>6039</v>
      </c>
      <c r="C265" s="85">
        <v>6039</v>
      </c>
      <c r="D265" s="34" t="s">
        <v>276</v>
      </c>
      <c r="E265" s="48">
        <v>15016.9</v>
      </c>
      <c r="F265" s="58">
        <v>7048</v>
      </c>
      <c r="G265" s="75">
        <v>105839111</v>
      </c>
      <c r="H265" s="58">
        <v>0</v>
      </c>
      <c r="I265" s="75">
        <f t="shared" ref="I265:I328" si="57">G265+H265</f>
        <v>105839111</v>
      </c>
      <c r="J265" s="61">
        <v>14815.2</v>
      </c>
      <c r="K265" s="20">
        <f t="shared" si="54"/>
        <v>7189</v>
      </c>
      <c r="L265" s="20">
        <f t="shared" ref="L265:L328" si="58">U265</f>
        <v>7189</v>
      </c>
      <c r="M265" s="82">
        <f t="shared" ref="M265:M328" si="59">J265*L265</f>
        <v>106506472.80000001</v>
      </c>
      <c r="N265" s="20">
        <f t="shared" si="51"/>
        <v>391029.30999998748</v>
      </c>
      <c r="O265" s="82">
        <f t="shared" ref="O265:O327" si="60">M265+N265</f>
        <v>106897502.11</v>
      </c>
      <c r="P265" s="21">
        <f t="shared" si="52"/>
        <v>1058391.1099999994</v>
      </c>
      <c r="Q265" s="64">
        <f t="shared" si="53"/>
        <v>9.999999999999995E-3</v>
      </c>
      <c r="R265" s="67">
        <f t="shared" si="55"/>
        <v>-201.69999999999891</v>
      </c>
      <c r="S265" s="55">
        <f t="shared" si="56"/>
        <v>-1.3431533805246016E-2</v>
      </c>
      <c r="U265" s="1">
        <f t="shared" ref="U265:U328" si="61">IF(K265&lt;=7048,7048,K265)</f>
        <v>7189</v>
      </c>
    </row>
    <row r="266" spans="1:21" ht="14.4" x14ac:dyDescent="0.55000000000000004">
      <c r="A266" s="1">
        <f t="shared" ref="A266:A329" si="62">A265+1</f>
        <v>259</v>
      </c>
      <c r="B266" s="85">
        <v>6093</v>
      </c>
      <c r="C266" s="85">
        <v>6093</v>
      </c>
      <c r="D266" s="34" t="s">
        <v>277</v>
      </c>
      <c r="E266" s="48">
        <v>1395.9</v>
      </c>
      <c r="F266" s="58">
        <v>7048</v>
      </c>
      <c r="G266" s="75">
        <v>9838303</v>
      </c>
      <c r="H266" s="58">
        <v>0</v>
      </c>
      <c r="I266" s="75">
        <f t="shared" si="57"/>
        <v>9838303</v>
      </c>
      <c r="J266" s="61">
        <v>1414.1</v>
      </c>
      <c r="K266" s="20">
        <f t="shared" si="54"/>
        <v>7189</v>
      </c>
      <c r="L266" s="20">
        <f t="shared" si="58"/>
        <v>7189</v>
      </c>
      <c r="M266" s="82">
        <f t="shared" si="59"/>
        <v>10165964.899999999</v>
      </c>
      <c r="N266" s="20">
        <f t="shared" si="51"/>
        <v>0</v>
      </c>
      <c r="O266" s="82">
        <f t="shared" si="60"/>
        <v>10165964.899999999</v>
      </c>
      <c r="P266" s="21">
        <f t="shared" si="52"/>
        <v>327661.89999999851</v>
      </c>
      <c r="Q266" s="64">
        <f t="shared" si="53"/>
        <v>3.3304717287117355E-2</v>
      </c>
      <c r="R266" s="67">
        <f t="shared" si="55"/>
        <v>18.199999999999818</v>
      </c>
      <c r="S266" s="55">
        <f t="shared" si="56"/>
        <v>1.3038183250949078E-2</v>
      </c>
      <c r="U266" s="1">
        <f t="shared" si="61"/>
        <v>7189</v>
      </c>
    </row>
    <row r="267" spans="1:21" ht="14.4" x14ac:dyDescent="0.55000000000000004">
      <c r="A267" s="1">
        <f t="shared" si="62"/>
        <v>260</v>
      </c>
      <c r="B267" s="85">
        <v>6091</v>
      </c>
      <c r="C267" s="85">
        <v>6091</v>
      </c>
      <c r="D267" s="35" t="s">
        <v>278</v>
      </c>
      <c r="E267" s="49">
        <v>936.2</v>
      </c>
      <c r="F267" s="59">
        <v>7061</v>
      </c>
      <c r="G267" s="76">
        <v>6610508</v>
      </c>
      <c r="H267" s="59">
        <v>0</v>
      </c>
      <c r="I267" s="76">
        <f t="shared" si="57"/>
        <v>6610508</v>
      </c>
      <c r="J267" s="62">
        <v>930.9</v>
      </c>
      <c r="K267" s="22">
        <f t="shared" si="54"/>
        <v>7202</v>
      </c>
      <c r="L267" s="22">
        <f t="shared" si="58"/>
        <v>7202</v>
      </c>
      <c r="M267" s="83">
        <f t="shared" si="59"/>
        <v>6704341.7999999998</v>
      </c>
      <c r="N267" s="22">
        <f t="shared" si="51"/>
        <v>0</v>
      </c>
      <c r="O267" s="83">
        <f t="shared" si="60"/>
        <v>6704341.7999999998</v>
      </c>
      <c r="P267" s="23">
        <f t="shared" si="52"/>
        <v>93833.799999999814</v>
      </c>
      <c r="Q267" s="65">
        <f t="shared" si="53"/>
        <v>1.4194642832290622E-2</v>
      </c>
      <c r="R267" s="68">
        <f t="shared" si="55"/>
        <v>-5.3000000000000682</v>
      </c>
      <c r="S267" s="56">
        <f t="shared" si="56"/>
        <v>-5.6611835077975516E-3</v>
      </c>
      <c r="U267" s="1">
        <f t="shared" si="61"/>
        <v>7202</v>
      </c>
    </row>
    <row r="268" spans="1:21" ht="14.4" x14ac:dyDescent="0.55000000000000004">
      <c r="A268" s="1">
        <f t="shared" si="62"/>
        <v>261</v>
      </c>
      <c r="B268" s="85">
        <v>6095</v>
      </c>
      <c r="C268" s="85">
        <v>6095</v>
      </c>
      <c r="D268" s="34" t="s">
        <v>279</v>
      </c>
      <c r="E268" s="48">
        <v>639.4</v>
      </c>
      <c r="F268" s="58">
        <v>7090</v>
      </c>
      <c r="G268" s="75">
        <v>4533346</v>
      </c>
      <c r="H268" s="58">
        <v>0</v>
      </c>
      <c r="I268" s="75">
        <f t="shared" si="57"/>
        <v>4533346</v>
      </c>
      <c r="J268" s="61">
        <v>620.6</v>
      </c>
      <c r="K268" s="20">
        <f t="shared" si="54"/>
        <v>7231</v>
      </c>
      <c r="L268" s="20">
        <f t="shared" si="58"/>
        <v>7231</v>
      </c>
      <c r="M268" s="82">
        <f t="shared" si="59"/>
        <v>4487558.6000000006</v>
      </c>
      <c r="N268" s="20">
        <f t="shared" si="51"/>
        <v>91120.859999999404</v>
      </c>
      <c r="O268" s="82">
        <f t="shared" si="60"/>
        <v>4578679.46</v>
      </c>
      <c r="P268" s="21">
        <f t="shared" si="52"/>
        <v>45333.459999999963</v>
      </c>
      <c r="Q268" s="64">
        <f t="shared" si="53"/>
        <v>9.9999999999999915E-3</v>
      </c>
      <c r="R268" s="67">
        <f t="shared" si="55"/>
        <v>-18.799999999999955</v>
      </c>
      <c r="S268" s="55">
        <f t="shared" si="56"/>
        <v>-2.9402564904597989E-2</v>
      </c>
      <c r="U268" s="1">
        <f t="shared" si="61"/>
        <v>7231</v>
      </c>
    </row>
    <row r="269" spans="1:21" ht="14.4" x14ac:dyDescent="0.55000000000000004">
      <c r="A269" s="1">
        <f t="shared" si="62"/>
        <v>262</v>
      </c>
      <c r="B269" s="85">
        <v>5157</v>
      </c>
      <c r="C269" s="85">
        <v>6099</v>
      </c>
      <c r="D269" s="34" t="s">
        <v>280</v>
      </c>
      <c r="E269" s="48">
        <v>606.1</v>
      </c>
      <c r="F269" s="58">
        <v>7081</v>
      </c>
      <c r="G269" s="75">
        <v>4291794</v>
      </c>
      <c r="H269" s="58">
        <v>0</v>
      </c>
      <c r="I269" s="75">
        <f t="shared" si="57"/>
        <v>4291794</v>
      </c>
      <c r="J269" s="61">
        <v>584.1</v>
      </c>
      <c r="K269" s="20">
        <f t="shared" si="54"/>
        <v>7222</v>
      </c>
      <c r="L269" s="20">
        <f t="shared" si="58"/>
        <v>7222</v>
      </c>
      <c r="M269" s="82">
        <f t="shared" si="59"/>
        <v>4218370.2</v>
      </c>
      <c r="N269" s="20">
        <f t="shared" si="51"/>
        <v>116341.74000000022</v>
      </c>
      <c r="O269" s="82">
        <f t="shared" si="60"/>
        <v>4334711.9400000004</v>
      </c>
      <c r="P269" s="21">
        <f t="shared" si="52"/>
        <v>42917.94000000041</v>
      </c>
      <c r="Q269" s="64">
        <f t="shared" si="53"/>
        <v>1.0000000000000096E-2</v>
      </c>
      <c r="R269" s="67">
        <f t="shared" si="55"/>
        <v>-22</v>
      </c>
      <c r="S269" s="55">
        <f t="shared" si="56"/>
        <v>-3.6297640653357534E-2</v>
      </c>
      <c r="U269" s="1">
        <f t="shared" si="61"/>
        <v>7222</v>
      </c>
    </row>
    <row r="270" spans="1:21" ht="14.4" x14ac:dyDescent="0.55000000000000004">
      <c r="A270" s="1">
        <f t="shared" si="62"/>
        <v>263</v>
      </c>
      <c r="B270" s="85">
        <v>6097</v>
      </c>
      <c r="C270" s="85">
        <v>6097</v>
      </c>
      <c r="D270" s="34" t="s">
        <v>281</v>
      </c>
      <c r="E270" s="48">
        <v>207</v>
      </c>
      <c r="F270" s="58">
        <v>7048</v>
      </c>
      <c r="G270" s="75">
        <v>1458936</v>
      </c>
      <c r="H270" s="58">
        <v>0</v>
      </c>
      <c r="I270" s="75">
        <f t="shared" si="57"/>
        <v>1458936</v>
      </c>
      <c r="J270" s="61">
        <v>214.1</v>
      </c>
      <c r="K270" s="20">
        <f t="shared" si="54"/>
        <v>7189</v>
      </c>
      <c r="L270" s="20">
        <f t="shared" si="58"/>
        <v>7189</v>
      </c>
      <c r="M270" s="82">
        <f t="shared" si="59"/>
        <v>1539164.9</v>
      </c>
      <c r="N270" s="20">
        <f t="shared" si="51"/>
        <v>0</v>
      </c>
      <c r="O270" s="82">
        <f t="shared" si="60"/>
        <v>1539164.9</v>
      </c>
      <c r="P270" s="21">
        <f t="shared" si="52"/>
        <v>80228.899999999907</v>
      </c>
      <c r="Q270" s="64">
        <f t="shared" si="53"/>
        <v>5.4991377277687235E-2</v>
      </c>
      <c r="R270" s="67">
        <f t="shared" si="55"/>
        <v>7.0999999999999943</v>
      </c>
      <c r="S270" s="55">
        <f t="shared" si="56"/>
        <v>3.4299516908212535E-2</v>
      </c>
      <c r="U270" s="1">
        <f t="shared" si="61"/>
        <v>7189</v>
      </c>
    </row>
    <row r="271" spans="1:21" ht="14.4" x14ac:dyDescent="0.55000000000000004">
      <c r="A271" s="1">
        <f t="shared" si="62"/>
        <v>264</v>
      </c>
      <c r="B271" s="85">
        <v>6098</v>
      </c>
      <c r="C271" s="85">
        <v>6098</v>
      </c>
      <c r="D271" s="34" t="s">
        <v>282</v>
      </c>
      <c r="E271" s="48">
        <v>1528.5</v>
      </c>
      <c r="F271" s="58">
        <v>7048</v>
      </c>
      <c r="G271" s="75">
        <v>10772868</v>
      </c>
      <c r="H271" s="58">
        <v>0</v>
      </c>
      <c r="I271" s="75">
        <f t="shared" si="57"/>
        <v>10772868</v>
      </c>
      <c r="J271" s="61">
        <v>1512.6</v>
      </c>
      <c r="K271" s="20">
        <f t="shared" si="54"/>
        <v>7189</v>
      </c>
      <c r="L271" s="20">
        <f t="shared" si="58"/>
        <v>7189</v>
      </c>
      <c r="M271" s="82">
        <f t="shared" si="59"/>
        <v>10874081.399999999</v>
      </c>
      <c r="N271" s="20">
        <f t="shared" si="51"/>
        <v>6515.2800000011921</v>
      </c>
      <c r="O271" s="82">
        <f t="shared" si="60"/>
        <v>10880596.68</v>
      </c>
      <c r="P271" s="21">
        <f t="shared" si="52"/>
        <v>107728.6799999997</v>
      </c>
      <c r="Q271" s="64">
        <f t="shared" si="53"/>
        <v>9.9999999999999725E-3</v>
      </c>
      <c r="R271" s="67">
        <f t="shared" si="55"/>
        <v>-15.900000000000091</v>
      </c>
      <c r="S271" s="55">
        <f t="shared" si="56"/>
        <v>-1.0402355250245398E-2</v>
      </c>
      <c r="U271" s="1">
        <f t="shared" si="61"/>
        <v>7189</v>
      </c>
    </row>
    <row r="272" spans="1:21" ht="14.4" x14ac:dyDescent="0.55000000000000004">
      <c r="A272" s="1">
        <f t="shared" si="62"/>
        <v>265</v>
      </c>
      <c r="B272" s="85">
        <v>6100</v>
      </c>
      <c r="C272" s="85">
        <v>6100</v>
      </c>
      <c r="D272" s="35" t="s">
        <v>283</v>
      </c>
      <c r="E272" s="49">
        <v>523.70000000000005</v>
      </c>
      <c r="F272" s="59">
        <v>7048</v>
      </c>
      <c r="G272" s="76">
        <v>3691038</v>
      </c>
      <c r="H272" s="59">
        <v>0</v>
      </c>
      <c r="I272" s="76">
        <f t="shared" si="57"/>
        <v>3691038</v>
      </c>
      <c r="J272" s="62">
        <v>507.1</v>
      </c>
      <c r="K272" s="22">
        <f t="shared" si="54"/>
        <v>7189</v>
      </c>
      <c r="L272" s="22">
        <f t="shared" si="58"/>
        <v>7189</v>
      </c>
      <c r="M272" s="83">
        <f t="shared" si="59"/>
        <v>3645541.9000000004</v>
      </c>
      <c r="N272" s="22">
        <f t="shared" si="51"/>
        <v>82406.479999999516</v>
      </c>
      <c r="O272" s="83">
        <f t="shared" si="60"/>
        <v>3727948.38</v>
      </c>
      <c r="P272" s="23">
        <f t="shared" si="52"/>
        <v>36910.379999999888</v>
      </c>
      <c r="Q272" s="65">
        <f t="shared" si="53"/>
        <v>9.999999999999969E-3</v>
      </c>
      <c r="R272" s="68">
        <f t="shared" si="55"/>
        <v>-16.600000000000023</v>
      </c>
      <c r="S272" s="56">
        <f t="shared" si="56"/>
        <v>-3.1697536757685739E-2</v>
      </c>
      <c r="U272" s="1">
        <f t="shared" si="61"/>
        <v>7189</v>
      </c>
    </row>
    <row r="273" spans="1:21" ht="14.4" x14ac:dyDescent="0.55000000000000004">
      <c r="A273" s="1">
        <f t="shared" si="62"/>
        <v>266</v>
      </c>
      <c r="B273" s="85">
        <v>6101</v>
      </c>
      <c r="C273" s="85">
        <v>6101</v>
      </c>
      <c r="D273" s="34" t="s">
        <v>284</v>
      </c>
      <c r="E273" s="48">
        <v>6992.2</v>
      </c>
      <c r="F273" s="58">
        <v>7048</v>
      </c>
      <c r="G273" s="75">
        <v>49281026</v>
      </c>
      <c r="H273" s="58">
        <v>0</v>
      </c>
      <c r="I273" s="75">
        <f t="shared" si="57"/>
        <v>49281026</v>
      </c>
      <c r="J273" s="61">
        <v>6910.5</v>
      </c>
      <c r="K273" s="20">
        <f t="shared" si="54"/>
        <v>7189</v>
      </c>
      <c r="L273" s="20">
        <f t="shared" si="58"/>
        <v>7189</v>
      </c>
      <c r="M273" s="82">
        <f t="shared" si="59"/>
        <v>49679584.5</v>
      </c>
      <c r="N273" s="20">
        <f t="shared" si="51"/>
        <v>94251.759999997914</v>
      </c>
      <c r="O273" s="82">
        <f t="shared" si="60"/>
        <v>49773836.259999998</v>
      </c>
      <c r="P273" s="21">
        <f t="shared" si="52"/>
        <v>492810.25999999791</v>
      </c>
      <c r="Q273" s="64">
        <f t="shared" si="53"/>
        <v>9.9999999999999568E-3</v>
      </c>
      <c r="R273" s="67">
        <f t="shared" si="55"/>
        <v>-81.699999999999818</v>
      </c>
      <c r="S273" s="55">
        <f t="shared" si="56"/>
        <v>-1.1684448385343642E-2</v>
      </c>
      <c r="U273" s="1">
        <f t="shared" si="61"/>
        <v>7189</v>
      </c>
    </row>
    <row r="274" spans="1:21" ht="14.4" x14ac:dyDescent="0.55000000000000004">
      <c r="A274" s="1">
        <f t="shared" si="62"/>
        <v>267</v>
      </c>
      <c r="B274" s="85">
        <v>6094</v>
      </c>
      <c r="C274" s="85">
        <v>6094</v>
      </c>
      <c r="D274" s="34" t="s">
        <v>285</v>
      </c>
      <c r="E274" s="48">
        <v>533.79999999999995</v>
      </c>
      <c r="F274" s="58">
        <v>7048</v>
      </c>
      <c r="G274" s="75">
        <v>3762222</v>
      </c>
      <c r="H274" s="58">
        <v>0</v>
      </c>
      <c r="I274" s="75">
        <f t="shared" si="57"/>
        <v>3762222</v>
      </c>
      <c r="J274" s="61">
        <v>536.79999999999995</v>
      </c>
      <c r="K274" s="20">
        <f t="shared" si="54"/>
        <v>7189</v>
      </c>
      <c r="L274" s="20">
        <f t="shared" si="58"/>
        <v>7189</v>
      </c>
      <c r="M274" s="82">
        <f t="shared" si="59"/>
        <v>3859055.1999999997</v>
      </c>
      <c r="N274" s="20">
        <f t="shared" si="51"/>
        <v>0</v>
      </c>
      <c r="O274" s="82">
        <f t="shared" si="60"/>
        <v>3859055.1999999997</v>
      </c>
      <c r="P274" s="21">
        <f t="shared" si="52"/>
        <v>96833.199999999721</v>
      </c>
      <c r="Q274" s="64">
        <f t="shared" si="53"/>
        <v>2.5738300398009398E-2</v>
      </c>
      <c r="R274" s="67">
        <f t="shared" si="55"/>
        <v>3</v>
      </c>
      <c r="S274" s="55">
        <f t="shared" si="56"/>
        <v>5.6200824278756093E-3</v>
      </c>
      <c r="U274" s="1">
        <f t="shared" si="61"/>
        <v>7189</v>
      </c>
    </row>
    <row r="275" spans="1:21" ht="14.4" x14ac:dyDescent="0.55000000000000004">
      <c r="A275" s="1">
        <f t="shared" si="62"/>
        <v>268</v>
      </c>
      <c r="B275" s="85">
        <v>6096</v>
      </c>
      <c r="C275" s="85">
        <v>6096</v>
      </c>
      <c r="D275" s="34" t="s">
        <v>286</v>
      </c>
      <c r="E275" s="48">
        <v>536.5</v>
      </c>
      <c r="F275" s="58">
        <v>7157</v>
      </c>
      <c r="G275" s="75">
        <v>3839731</v>
      </c>
      <c r="H275" s="58">
        <v>215748</v>
      </c>
      <c r="I275" s="75">
        <f t="shared" si="57"/>
        <v>4055479</v>
      </c>
      <c r="J275" s="61">
        <v>524.1</v>
      </c>
      <c r="K275" s="20">
        <f t="shared" si="54"/>
        <v>7298</v>
      </c>
      <c r="L275" s="20">
        <f t="shared" si="58"/>
        <v>7298</v>
      </c>
      <c r="M275" s="82">
        <f t="shared" si="59"/>
        <v>3824881.8000000003</v>
      </c>
      <c r="N275" s="20">
        <f t="shared" si="51"/>
        <v>53246.509999999776</v>
      </c>
      <c r="O275" s="82">
        <f t="shared" si="60"/>
        <v>3878128.31</v>
      </c>
      <c r="P275" s="21">
        <f t="shared" si="52"/>
        <v>-177350.68999999994</v>
      </c>
      <c r="Q275" s="64">
        <f t="shared" si="53"/>
        <v>-4.3731132623297995E-2</v>
      </c>
      <c r="R275" s="67"/>
      <c r="S275" s="55"/>
      <c r="U275" s="1">
        <f t="shared" si="61"/>
        <v>7298</v>
      </c>
    </row>
    <row r="276" spans="1:21" ht="14.4" x14ac:dyDescent="0.55000000000000004">
      <c r="A276" s="1">
        <f t="shared" si="62"/>
        <v>269</v>
      </c>
      <c r="B276" s="85">
        <v>6102</v>
      </c>
      <c r="C276" s="85">
        <v>6102</v>
      </c>
      <c r="D276" s="34" t="s">
        <v>287</v>
      </c>
      <c r="E276" s="48">
        <v>1957.2</v>
      </c>
      <c r="F276" s="58">
        <v>7048</v>
      </c>
      <c r="G276" s="75">
        <v>13794346</v>
      </c>
      <c r="H276" s="58">
        <v>0</v>
      </c>
      <c r="I276" s="75">
        <f t="shared" si="57"/>
        <v>13794346</v>
      </c>
      <c r="J276" s="61">
        <v>1968.6</v>
      </c>
      <c r="K276" s="20">
        <f t="shared" si="54"/>
        <v>7189</v>
      </c>
      <c r="L276" s="20">
        <f t="shared" si="58"/>
        <v>7189</v>
      </c>
      <c r="M276" s="82">
        <f t="shared" si="59"/>
        <v>14152265.399999999</v>
      </c>
      <c r="N276" s="20">
        <f t="shared" si="51"/>
        <v>0</v>
      </c>
      <c r="O276" s="82">
        <f t="shared" si="60"/>
        <v>14152265.399999999</v>
      </c>
      <c r="P276" s="21">
        <f t="shared" si="52"/>
        <v>357919.39999999851</v>
      </c>
      <c r="Q276" s="64">
        <f t="shared" si="53"/>
        <v>2.5946819080802999E-2</v>
      </c>
      <c r="R276" s="67">
        <f t="shared" ref="R276:R307" si="63">J276-E276</f>
        <v>11.399999999999864</v>
      </c>
      <c r="S276" s="55">
        <f t="shared" ref="S276:S307" si="64">R276/E276</f>
        <v>5.8246474555486731E-3</v>
      </c>
      <c r="U276" s="1">
        <f t="shared" si="61"/>
        <v>7189</v>
      </c>
    </row>
    <row r="277" spans="1:21" ht="14.4" x14ac:dyDescent="0.55000000000000004">
      <c r="A277" s="1">
        <f t="shared" si="62"/>
        <v>270</v>
      </c>
      <c r="B277" s="85">
        <v>6120</v>
      </c>
      <c r="C277" s="85">
        <v>6120</v>
      </c>
      <c r="D277" s="35" t="s">
        <v>288</v>
      </c>
      <c r="E277" s="49">
        <v>1134.2</v>
      </c>
      <c r="F277" s="59">
        <v>7048</v>
      </c>
      <c r="G277" s="76">
        <v>7993842</v>
      </c>
      <c r="H277" s="59">
        <v>120272</v>
      </c>
      <c r="I277" s="76">
        <f t="shared" si="57"/>
        <v>8114114</v>
      </c>
      <c r="J277" s="62">
        <v>1162</v>
      </c>
      <c r="K277" s="22">
        <f t="shared" si="54"/>
        <v>7189</v>
      </c>
      <c r="L277" s="22">
        <f t="shared" si="58"/>
        <v>7189</v>
      </c>
      <c r="M277" s="83">
        <f t="shared" si="59"/>
        <v>8353618</v>
      </c>
      <c r="N277" s="22">
        <f t="shared" ref="N277:N334" si="65">MAX((G277*1.01)-M277,0)</f>
        <v>0</v>
      </c>
      <c r="O277" s="83">
        <f t="shared" si="60"/>
        <v>8353618</v>
      </c>
      <c r="P277" s="23">
        <f t="shared" ref="P277:P334" si="66">O277-I277</f>
        <v>239504</v>
      </c>
      <c r="Q277" s="65">
        <f t="shared" ref="Q277:Q333" si="67">P277/I277</f>
        <v>2.9516962665301474E-2</v>
      </c>
      <c r="R277" s="68">
        <f t="shared" si="63"/>
        <v>27.799999999999955</v>
      </c>
      <c r="S277" s="56">
        <f t="shared" si="64"/>
        <v>2.4510668312466895E-2</v>
      </c>
      <c r="U277" s="1">
        <f t="shared" si="61"/>
        <v>7189</v>
      </c>
    </row>
    <row r="278" spans="1:21" ht="14.4" x14ac:dyDescent="0.55000000000000004">
      <c r="A278" s="1">
        <f t="shared" si="62"/>
        <v>271</v>
      </c>
      <c r="B278" s="85">
        <v>6138</v>
      </c>
      <c r="C278" s="85">
        <v>6138</v>
      </c>
      <c r="D278" s="34" t="s">
        <v>289</v>
      </c>
      <c r="E278" s="48">
        <v>384.4</v>
      </c>
      <c r="F278" s="58">
        <v>7070</v>
      </c>
      <c r="G278" s="75">
        <v>2717708</v>
      </c>
      <c r="H278" s="58">
        <v>0</v>
      </c>
      <c r="I278" s="75">
        <f t="shared" si="57"/>
        <v>2717708</v>
      </c>
      <c r="J278" s="61">
        <v>404</v>
      </c>
      <c r="K278" s="20">
        <f t="shared" si="54"/>
        <v>7211</v>
      </c>
      <c r="L278" s="20">
        <f t="shared" si="58"/>
        <v>7211</v>
      </c>
      <c r="M278" s="82">
        <f t="shared" si="59"/>
        <v>2913244</v>
      </c>
      <c r="N278" s="20">
        <f t="shared" si="65"/>
        <v>0</v>
      </c>
      <c r="O278" s="82">
        <f t="shared" si="60"/>
        <v>2913244</v>
      </c>
      <c r="P278" s="21">
        <f t="shared" si="66"/>
        <v>195536</v>
      </c>
      <c r="Q278" s="64">
        <f t="shared" si="67"/>
        <v>7.1948862791734805E-2</v>
      </c>
      <c r="R278" s="67">
        <f t="shared" si="63"/>
        <v>19.600000000000023</v>
      </c>
      <c r="S278" s="55">
        <f t="shared" si="64"/>
        <v>5.098855359001047E-2</v>
      </c>
      <c r="U278" s="1">
        <f t="shared" si="61"/>
        <v>7211</v>
      </c>
    </row>
    <row r="279" spans="1:21" ht="14.4" x14ac:dyDescent="0.55000000000000004">
      <c r="A279" s="1">
        <f t="shared" si="62"/>
        <v>272</v>
      </c>
      <c r="B279" s="85">
        <v>5751</v>
      </c>
      <c r="C279" s="85">
        <v>5751</v>
      </c>
      <c r="D279" s="34" t="s">
        <v>290</v>
      </c>
      <c r="E279" s="48">
        <v>575.1</v>
      </c>
      <c r="F279" s="58">
        <v>7054</v>
      </c>
      <c r="G279" s="75">
        <v>4056755</v>
      </c>
      <c r="H279" s="58">
        <v>0</v>
      </c>
      <c r="I279" s="75">
        <f t="shared" si="57"/>
        <v>4056755</v>
      </c>
      <c r="J279" s="61">
        <v>585.6</v>
      </c>
      <c r="K279" s="20">
        <f t="shared" si="54"/>
        <v>7195</v>
      </c>
      <c r="L279" s="20">
        <f t="shared" si="58"/>
        <v>7195</v>
      </c>
      <c r="M279" s="82">
        <f t="shared" si="59"/>
        <v>4213392</v>
      </c>
      <c r="N279" s="20">
        <f t="shared" si="65"/>
        <v>0</v>
      </c>
      <c r="O279" s="82">
        <f t="shared" si="60"/>
        <v>4213392</v>
      </c>
      <c r="P279" s="21">
        <f t="shared" si="66"/>
        <v>156637</v>
      </c>
      <c r="Q279" s="64">
        <f t="shared" si="67"/>
        <v>3.8611402463298868E-2</v>
      </c>
      <c r="R279" s="67">
        <f t="shared" si="63"/>
        <v>10.5</v>
      </c>
      <c r="S279" s="55">
        <f t="shared" si="64"/>
        <v>1.8257694314032343E-2</v>
      </c>
      <c r="U279" s="1">
        <f t="shared" si="61"/>
        <v>7195</v>
      </c>
    </row>
    <row r="280" spans="1:21" ht="14.4" x14ac:dyDescent="0.55000000000000004">
      <c r="A280" s="1">
        <f t="shared" si="62"/>
        <v>273</v>
      </c>
      <c r="B280" s="85">
        <v>6165</v>
      </c>
      <c r="C280" s="85">
        <v>6165</v>
      </c>
      <c r="D280" s="34" t="s">
        <v>291</v>
      </c>
      <c r="E280" s="48">
        <v>170</v>
      </c>
      <c r="F280" s="58">
        <v>7048</v>
      </c>
      <c r="G280" s="75">
        <v>1198160</v>
      </c>
      <c r="H280" s="58">
        <v>0</v>
      </c>
      <c r="I280" s="75">
        <f t="shared" si="57"/>
        <v>1198160</v>
      </c>
      <c r="J280" s="61">
        <v>187.1</v>
      </c>
      <c r="K280" s="20">
        <f t="shared" si="54"/>
        <v>7189</v>
      </c>
      <c r="L280" s="20">
        <f t="shared" si="58"/>
        <v>7189</v>
      </c>
      <c r="M280" s="82">
        <f t="shared" si="59"/>
        <v>1345061.9</v>
      </c>
      <c r="N280" s="20">
        <f t="shared" si="65"/>
        <v>0</v>
      </c>
      <c r="O280" s="82">
        <f t="shared" si="60"/>
        <v>1345061.9</v>
      </c>
      <c r="P280" s="21">
        <f t="shared" si="66"/>
        <v>146901.89999999991</v>
      </c>
      <c r="Q280" s="64">
        <f t="shared" si="67"/>
        <v>0.12260624624424109</v>
      </c>
      <c r="R280" s="67">
        <f t="shared" si="63"/>
        <v>17.099999999999994</v>
      </c>
      <c r="S280" s="55">
        <f t="shared" si="64"/>
        <v>0.10058823529411762</v>
      </c>
      <c r="U280" s="1">
        <f t="shared" si="61"/>
        <v>7189</v>
      </c>
    </row>
    <row r="281" spans="1:21" ht="14.4" x14ac:dyDescent="0.55000000000000004">
      <c r="A281" s="1">
        <f t="shared" si="62"/>
        <v>274</v>
      </c>
      <c r="B281" s="85">
        <v>6175</v>
      </c>
      <c r="C281" s="85">
        <v>6175</v>
      </c>
      <c r="D281" s="34" t="s">
        <v>292</v>
      </c>
      <c r="E281" s="48">
        <v>609.4</v>
      </c>
      <c r="F281" s="58">
        <v>7048</v>
      </c>
      <c r="G281" s="75">
        <v>4295051</v>
      </c>
      <c r="H281" s="58">
        <v>0</v>
      </c>
      <c r="I281" s="75">
        <f t="shared" si="57"/>
        <v>4295051</v>
      </c>
      <c r="J281" s="61">
        <v>609.4</v>
      </c>
      <c r="K281" s="20">
        <f t="shared" si="54"/>
        <v>7189</v>
      </c>
      <c r="L281" s="20">
        <f t="shared" si="58"/>
        <v>7189</v>
      </c>
      <c r="M281" s="82">
        <f t="shared" si="59"/>
        <v>4380976.5999999996</v>
      </c>
      <c r="N281" s="20">
        <f t="shared" si="65"/>
        <v>0</v>
      </c>
      <c r="O281" s="82">
        <f t="shared" si="60"/>
        <v>4380976.5999999996</v>
      </c>
      <c r="P281" s="21">
        <f t="shared" si="66"/>
        <v>85925.599999999627</v>
      </c>
      <c r="Q281" s="64">
        <f t="shared" si="67"/>
        <v>2.0005722865688819E-2</v>
      </c>
      <c r="R281" s="67">
        <f t="shared" si="63"/>
        <v>0</v>
      </c>
      <c r="S281" s="55">
        <f t="shared" si="64"/>
        <v>0</v>
      </c>
      <c r="U281" s="1">
        <f t="shared" si="61"/>
        <v>7189</v>
      </c>
    </row>
    <row r="282" spans="1:21" ht="14.4" x14ac:dyDescent="0.55000000000000004">
      <c r="A282" s="1">
        <f t="shared" si="62"/>
        <v>275</v>
      </c>
      <c r="B282" s="85">
        <v>6219</v>
      </c>
      <c r="C282" s="85">
        <v>6219</v>
      </c>
      <c r="D282" s="35" t="s">
        <v>293</v>
      </c>
      <c r="E282" s="49">
        <v>2530.4</v>
      </c>
      <c r="F282" s="59">
        <v>7048</v>
      </c>
      <c r="G282" s="76">
        <v>17834259</v>
      </c>
      <c r="H282" s="59">
        <v>0</v>
      </c>
      <c r="I282" s="76">
        <f t="shared" si="57"/>
        <v>17834259</v>
      </c>
      <c r="J282" s="62">
        <v>2603.6</v>
      </c>
      <c r="K282" s="22">
        <f t="shared" si="54"/>
        <v>7189</v>
      </c>
      <c r="L282" s="22">
        <f t="shared" si="58"/>
        <v>7189</v>
      </c>
      <c r="M282" s="83">
        <f t="shared" si="59"/>
        <v>18717280.399999999</v>
      </c>
      <c r="N282" s="22">
        <f t="shared" si="65"/>
        <v>0</v>
      </c>
      <c r="O282" s="83">
        <f t="shared" si="60"/>
        <v>18717280.399999999</v>
      </c>
      <c r="P282" s="23">
        <f t="shared" si="66"/>
        <v>883021.39999999851</v>
      </c>
      <c r="Q282" s="65">
        <f t="shared" si="67"/>
        <v>4.9512648661208664E-2</v>
      </c>
      <c r="R282" s="68">
        <f t="shared" si="63"/>
        <v>73.199999999999818</v>
      </c>
      <c r="S282" s="56">
        <f t="shared" si="64"/>
        <v>2.8928232690483644E-2</v>
      </c>
      <c r="U282" s="1">
        <f t="shared" si="61"/>
        <v>7189</v>
      </c>
    </row>
    <row r="283" spans="1:21" ht="14.4" x14ac:dyDescent="0.55000000000000004">
      <c r="A283" s="1">
        <f t="shared" si="62"/>
        <v>276</v>
      </c>
      <c r="B283" s="85">
        <v>6246</v>
      </c>
      <c r="C283" s="85">
        <v>6246</v>
      </c>
      <c r="D283" s="34" t="s">
        <v>294</v>
      </c>
      <c r="E283" s="48">
        <v>137.9</v>
      </c>
      <c r="F283" s="58">
        <v>7203</v>
      </c>
      <c r="G283" s="75">
        <v>993294</v>
      </c>
      <c r="H283" s="58">
        <v>14966</v>
      </c>
      <c r="I283" s="75">
        <f t="shared" si="57"/>
        <v>1008260</v>
      </c>
      <c r="J283" s="61">
        <v>128.69999999999999</v>
      </c>
      <c r="K283" s="20">
        <f t="shared" si="54"/>
        <v>7344</v>
      </c>
      <c r="L283" s="20">
        <f t="shared" si="58"/>
        <v>7344</v>
      </c>
      <c r="M283" s="82">
        <f t="shared" si="59"/>
        <v>945172.79999999993</v>
      </c>
      <c r="N283" s="20">
        <f t="shared" si="65"/>
        <v>58054.14000000013</v>
      </c>
      <c r="O283" s="82">
        <f t="shared" si="60"/>
        <v>1003226.9400000001</v>
      </c>
      <c r="P283" s="21">
        <f t="shared" si="66"/>
        <v>-5033.0599999999395</v>
      </c>
      <c r="Q283" s="64">
        <f t="shared" si="67"/>
        <v>-4.9918275048102074E-3</v>
      </c>
      <c r="R283" s="67">
        <f t="shared" si="63"/>
        <v>-9.2000000000000171</v>
      </c>
      <c r="S283" s="55">
        <f t="shared" si="64"/>
        <v>-6.671501087744755E-2</v>
      </c>
      <c r="U283" s="1">
        <f t="shared" si="61"/>
        <v>7344</v>
      </c>
    </row>
    <row r="284" spans="1:21" ht="14.4" x14ac:dyDescent="0.55000000000000004">
      <c r="A284" s="1">
        <f t="shared" si="62"/>
        <v>277</v>
      </c>
      <c r="B284" s="85">
        <v>6273</v>
      </c>
      <c r="C284" s="85">
        <v>6273</v>
      </c>
      <c r="D284" s="34" t="s">
        <v>295</v>
      </c>
      <c r="E284" s="48">
        <v>797.3</v>
      </c>
      <c r="F284" s="58">
        <v>7048</v>
      </c>
      <c r="G284" s="75">
        <v>5619370</v>
      </c>
      <c r="H284" s="58">
        <v>70307</v>
      </c>
      <c r="I284" s="75">
        <f t="shared" si="57"/>
        <v>5689677</v>
      </c>
      <c r="J284" s="61">
        <v>780.7</v>
      </c>
      <c r="K284" s="20">
        <f t="shared" si="54"/>
        <v>7189</v>
      </c>
      <c r="L284" s="20">
        <f t="shared" si="58"/>
        <v>7189</v>
      </c>
      <c r="M284" s="82">
        <f t="shared" si="59"/>
        <v>5612452.3000000007</v>
      </c>
      <c r="N284" s="20">
        <f t="shared" si="65"/>
        <v>63111.399999999441</v>
      </c>
      <c r="O284" s="82">
        <f t="shared" si="60"/>
        <v>5675563.7000000002</v>
      </c>
      <c r="P284" s="21">
        <f t="shared" si="66"/>
        <v>-14113.299999999814</v>
      </c>
      <c r="Q284" s="64">
        <f t="shared" si="67"/>
        <v>-2.4805098778014662E-3</v>
      </c>
      <c r="R284" s="67">
        <f t="shared" si="63"/>
        <v>-16.599999999999909</v>
      </c>
      <c r="S284" s="55">
        <f t="shared" si="64"/>
        <v>-2.0820268405869698E-2</v>
      </c>
      <c r="U284" s="1">
        <f t="shared" si="61"/>
        <v>7189</v>
      </c>
    </row>
    <row r="285" spans="1:21" ht="14.4" x14ac:dyDescent="0.55000000000000004">
      <c r="A285" s="1">
        <f t="shared" si="62"/>
        <v>278</v>
      </c>
      <c r="B285" s="85">
        <v>6408</v>
      </c>
      <c r="C285" s="85">
        <v>6408</v>
      </c>
      <c r="D285" s="34" t="s">
        <v>296</v>
      </c>
      <c r="E285" s="48">
        <v>872.7</v>
      </c>
      <c r="F285" s="58">
        <v>7079</v>
      </c>
      <c r="G285" s="75">
        <v>6177843</v>
      </c>
      <c r="H285" s="58">
        <v>0</v>
      </c>
      <c r="I285" s="75">
        <f t="shared" si="57"/>
        <v>6177843</v>
      </c>
      <c r="J285" s="61">
        <v>873</v>
      </c>
      <c r="K285" s="20">
        <f t="shared" si="54"/>
        <v>7220</v>
      </c>
      <c r="L285" s="20">
        <f t="shared" si="58"/>
        <v>7220</v>
      </c>
      <c r="M285" s="82">
        <f t="shared" si="59"/>
        <v>6303060</v>
      </c>
      <c r="N285" s="20">
        <f t="shared" si="65"/>
        <v>0</v>
      </c>
      <c r="O285" s="82">
        <f t="shared" si="60"/>
        <v>6303060</v>
      </c>
      <c r="P285" s="21">
        <f t="shared" si="66"/>
        <v>125217</v>
      </c>
      <c r="Q285" s="64">
        <f t="shared" si="67"/>
        <v>2.026872486076451E-2</v>
      </c>
      <c r="R285" s="67">
        <f t="shared" si="63"/>
        <v>0.29999999999995453</v>
      </c>
      <c r="S285" s="55">
        <f t="shared" si="64"/>
        <v>3.4376074252315172E-4</v>
      </c>
      <c r="U285" s="1">
        <f t="shared" si="61"/>
        <v>7220</v>
      </c>
    </row>
    <row r="286" spans="1:21" ht="14.4" x14ac:dyDescent="0.55000000000000004">
      <c r="A286" s="1">
        <f t="shared" si="62"/>
        <v>279</v>
      </c>
      <c r="B286" s="85">
        <v>6453</v>
      </c>
      <c r="C286" s="85">
        <v>6453</v>
      </c>
      <c r="D286" s="34" t="s">
        <v>297</v>
      </c>
      <c r="E286" s="48">
        <v>623.70000000000005</v>
      </c>
      <c r="F286" s="58">
        <v>7048</v>
      </c>
      <c r="G286" s="75">
        <v>4395838</v>
      </c>
      <c r="H286" s="58">
        <v>0</v>
      </c>
      <c r="I286" s="75">
        <f t="shared" si="57"/>
        <v>4395838</v>
      </c>
      <c r="J286" s="61">
        <v>589.6</v>
      </c>
      <c r="K286" s="20">
        <f t="shared" si="54"/>
        <v>7189</v>
      </c>
      <c r="L286" s="20">
        <f t="shared" si="58"/>
        <v>7189</v>
      </c>
      <c r="M286" s="82">
        <f t="shared" si="59"/>
        <v>4238634.4000000004</v>
      </c>
      <c r="N286" s="20">
        <f t="shared" si="65"/>
        <v>201161.97999999952</v>
      </c>
      <c r="O286" s="82">
        <f t="shared" si="60"/>
        <v>4439796.38</v>
      </c>
      <c r="P286" s="21">
        <f t="shared" si="66"/>
        <v>43958.379999999888</v>
      </c>
      <c r="Q286" s="64">
        <f t="shared" si="67"/>
        <v>9.9999999999999742E-3</v>
      </c>
      <c r="R286" s="67">
        <f t="shared" si="63"/>
        <v>-34.100000000000023</v>
      </c>
      <c r="S286" s="55">
        <f t="shared" si="64"/>
        <v>-5.4673721340388039E-2</v>
      </c>
      <c r="U286" s="1">
        <f t="shared" si="61"/>
        <v>7189</v>
      </c>
    </row>
    <row r="287" spans="1:21" ht="14.4" x14ac:dyDescent="0.55000000000000004">
      <c r="A287" s="1">
        <f t="shared" si="62"/>
        <v>280</v>
      </c>
      <c r="B287" s="85">
        <v>6460</v>
      </c>
      <c r="C287" s="85">
        <v>6460</v>
      </c>
      <c r="D287" s="35" t="s">
        <v>298</v>
      </c>
      <c r="E287" s="49">
        <v>657</v>
      </c>
      <c r="F287" s="59">
        <v>7060</v>
      </c>
      <c r="G287" s="76">
        <v>4638420</v>
      </c>
      <c r="H287" s="59">
        <v>0</v>
      </c>
      <c r="I287" s="76">
        <f t="shared" si="57"/>
        <v>4638420</v>
      </c>
      <c r="J287" s="62">
        <v>662.9</v>
      </c>
      <c r="K287" s="22">
        <f t="shared" si="54"/>
        <v>7201</v>
      </c>
      <c r="L287" s="22">
        <f t="shared" si="58"/>
        <v>7201</v>
      </c>
      <c r="M287" s="83">
        <f t="shared" si="59"/>
        <v>4773542.8999999994</v>
      </c>
      <c r="N287" s="22">
        <f t="shared" si="65"/>
        <v>0</v>
      </c>
      <c r="O287" s="83">
        <f t="shared" si="60"/>
        <v>4773542.8999999994</v>
      </c>
      <c r="P287" s="23">
        <f t="shared" si="66"/>
        <v>135122.89999999944</v>
      </c>
      <c r="Q287" s="65">
        <f t="shared" si="67"/>
        <v>2.9131234342728653E-2</v>
      </c>
      <c r="R287" s="68">
        <f t="shared" si="63"/>
        <v>5.8999999999999773</v>
      </c>
      <c r="S287" s="56">
        <f t="shared" si="64"/>
        <v>8.9802130898020971E-3</v>
      </c>
      <c r="U287" s="1">
        <f t="shared" si="61"/>
        <v>7201</v>
      </c>
    </row>
    <row r="288" spans="1:21" ht="14.4" x14ac:dyDescent="0.55000000000000004">
      <c r="A288" s="1">
        <f t="shared" si="62"/>
        <v>281</v>
      </c>
      <c r="B288" s="85">
        <v>6462</v>
      </c>
      <c r="C288" s="85">
        <v>6462</v>
      </c>
      <c r="D288" s="34" t="s">
        <v>299</v>
      </c>
      <c r="E288" s="48">
        <v>280.8</v>
      </c>
      <c r="F288" s="58">
        <v>7048</v>
      </c>
      <c r="G288" s="75">
        <v>1979078</v>
      </c>
      <c r="H288" s="58">
        <v>6889</v>
      </c>
      <c r="I288" s="75">
        <f t="shared" si="57"/>
        <v>1985967</v>
      </c>
      <c r="J288" s="61">
        <v>278.60000000000002</v>
      </c>
      <c r="K288" s="20">
        <f t="shared" si="54"/>
        <v>7189</v>
      </c>
      <c r="L288" s="20">
        <f t="shared" si="58"/>
        <v>7189</v>
      </c>
      <c r="M288" s="82">
        <f t="shared" si="59"/>
        <v>2002855.4000000001</v>
      </c>
      <c r="N288" s="20">
        <f t="shared" si="65"/>
        <v>0</v>
      </c>
      <c r="O288" s="82">
        <f t="shared" si="60"/>
        <v>2002855.4000000001</v>
      </c>
      <c r="P288" s="21">
        <f t="shared" si="66"/>
        <v>16888.40000000014</v>
      </c>
      <c r="Q288" s="64">
        <f t="shared" si="67"/>
        <v>8.5038673855105038E-3</v>
      </c>
      <c r="R288" s="67">
        <f t="shared" si="63"/>
        <v>-2.1999999999999886</v>
      </c>
      <c r="S288" s="55">
        <f t="shared" si="64"/>
        <v>-7.8347578347577936E-3</v>
      </c>
      <c r="U288" s="1">
        <f t="shared" si="61"/>
        <v>7189</v>
      </c>
    </row>
    <row r="289" spans="1:21" ht="14.4" x14ac:dyDescent="0.55000000000000004">
      <c r="A289" s="1">
        <f t="shared" si="62"/>
        <v>282</v>
      </c>
      <c r="B289" s="85">
        <v>6471</v>
      </c>
      <c r="C289" s="85">
        <v>6471</v>
      </c>
      <c r="D289" s="36" t="s">
        <v>300</v>
      </c>
      <c r="E289" s="48">
        <v>410</v>
      </c>
      <c r="F289" s="58">
        <v>7067</v>
      </c>
      <c r="G289" s="75">
        <v>2897470</v>
      </c>
      <c r="H289" s="58">
        <v>0</v>
      </c>
      <c r="I289" s="75">
        <f t="shared" si="57"/>
        <v>2897470</v>
      </c>
      <c r="J289" s="61">
        <v>395</v>
      </c>
      <c r="K289" s="20">
        <f t="shared" si="54"/>
        <v>7208</v>
      </c>
      <c r="L289" s="20">
        <f t="shared" si="58"/>
        <v>7208</v>
      </c>
      <c r="M289" s="82">
        <f t="shared" si="59"/>
        <v>2847160</v>
      </c>
      <c r="N289" s="20">
        <f t="shared" si="65"/>
        <v>79284.700000000186</v>
      </c>
      <c r="O289" s="82">
        <f t="shared" si="60"/>
        <v>2926444.7</v>
      </c>
      <c r="P289" s="21">
        <f t="shared" si="66"/>
        <v>28974.700000000186</v>
      </c>
      <c r="Q289" s="64">
        <f t="shared" si="67"/>
        <v>1.0000000000000064E-2</v>
      </c>
      <c r="R289" s="67">
        <f t="shared" si="63"/>
        <v>-15</v>
      </c>
      <c r="S289" s="55">
        <f t="shared" si="64"/>
        <v>-3.6585365853658534E-2</v>
      </c>
      <c r="U289" s="1">
        <f t="shared" si="61"/>
        <v>7208</v>
      </c>
    </row>
    <row r="290" spans="1:21" ht="14.4" x14ac:dyDescent="0.55000000000000004">
      <c r="A290" s="1">
        <f t="shared" si="62"/>
        <v>283</v>
      </c>
      <c r="B290" s="85">
        <v>6509</v>
      </c>
      <c r="C290" s="85">
        <v>6509</v>
      </c>
      <c r="D290" s="34" t="s">
        <v>301</v>
      </c>
      <c r="E290" s="48">
        <v>357.1</v>
      </c>
      <c r="F290" s="58">
        <v>7195</v>
      </c>
      <c r="G290" s="75">
        <v>2569335</v>
      </c>
      <c r="H290" s="58">
        <v>0</v>
      </c>
      <c r="I290" s="75">
        <f t="shared" si="57"/>
        <v>2569335</v>
      </c>
      <c r="J290" s="61">
        <v>347.7</v>
      </c>
      <c r="K290" s="20">
        <f t="shared" si="54"/>
        <v>7336</v>
      </c>
      <c r="L290" s="20">
        <f t="shared" si="58"/>
        <v>7336</v>
      </c>
      <c r="M290" s="82">
        <f t="shared" si="59"/>
        <v>2550727.1999999997</v>
      </c>
      <c r="N290" s="20">
        <f t="shared" si="65"/>
        <v>44301.150000000373</v>
      </c>
      <c r="O290" s="82">
        <f t="shared" si="60"/>
        <v>2595028.35</v>
      </c>
      <c r="P290" s="21">
        <f t="shared" si="66"/>
        <v>25693.350000000093</v>
      </c>
      <c r="Q290" s="64">
        <f t="shared" si="67"/>
        <v>1.0000000000000037E-2</v>
      </c>
      <c r="R290" s="67">
        <f t="shared" si="63"/>
        <v>-9.4000000000000341</v>
      </c>
      <c r="S290" s="55">
        <f t="shared" si="64"/>
        <v>-2.6323158779053581E-2</v>
      </c>
      <c r="U290" s="1">
        <f t="shared" si="61"/>
        <v>7336</v>
      </c>
    </row>
    <row r="291" spans="1:21" ht="14.4" x14ac:dyDescent="0.55000000000000004">
      <c r="A291" s="1">
        <f t="shared" si="62"/>
        <v>284</v>
      </c>
      <c r="B291" s="85">
        <v>6512</v>
      </c>
      <c r="C291" s="85">
        <v>6512</v>
      </c>
      <c r="D291" s="34" t="s">
        <v>302</v>
      </c>
      <c r="E291" s="48">
        <v>323.60000000000002</v>
      </c>
      <c r="F291" s="58">
        <v>7078</v>
      </c>
      <c r="G291" s="75">
        <v>2290441</v>
      </c>
      <c r="H291" s="58">
        <v>32769</v>
      </c>
      <c r="I291" s="75">
        <f t="shared" si="57"/>
        <v>2323210</v>
      </c>
      <c r="J291" s="61">
        <v>309.89999999999998</v>
      </c>
      <c r="K291" s="20">
        <f t="shared" si="54"/>
        <v>7219</v>
      </c>
      <c r="L291" s="20">
        <f t="shared" si="58"/>
        <v>7219</v>
      </c>
      <c r="M291" s="82">
        <f t="shared" si="59"/>
        <v>2237168.0999999996</v>
      </c>
      <c r="N291" s="20">
        <f t="shared" si="65"/>
        <v>76177.310000000522</v>
      </c>
      <c r="O291" s="82">
        <f t="shared" si="60"/>
        <v>2313345.41</v>
      </c>
      <c r="P291" s="21">
        <f t="shared" si="66"/>
        <v>-9864.589999999851</v>
      </c>
      <c r="Q291" s="64">
        <f t="shared" si="67"/>
        <v>-4.2461034516896234E-3</v>
      </c>
      <c r="R291" s="67">
        <f t="shared" si="63"/>
        <v>-13.700000000000045</v>
      </c>
      <c r="S291" s="55">
        <f t="shared" si="64"/>
        <v>-4.2336217552534132E-2</v>
      </c>
      <c r="U291" s="1">
        <f t="shared" si="61"/>
        <v>7219</v>
      </c>
    </row>
    <row r="292" spans="1:21" ht="14.4" x14ac:dyDescent="0.55000000000000004">
      <c r="A292" s="1">
        <f t="shared" si="62"/>
        <v>285</v>
      </c>
      <c r="B292" s="85">
        <v>6516</v>
      </c>
      <c r="C292" s="85">
        <v>6516</v>
      </c>
      <c r="D292" s="35" t="s">
        <v>303</v>
      </c>
      <c r="E292" s="49">
        <v>150</v>
      </c>
      <c r="F292" s="59">
        <v>7203</v>
      </c>
      <c r="G292" s="76">
        <v>1080450</v>
      </c>
      <c r="H292" s="59">
        <v>0</v>
      </c>
      <c r="I292" s="76">
        <f t="shared" si="57"/>
        <v>1080450</v>
      </c>
      <c r="J292" s="62">
        <v>159</v>
      </c>
      <c r="K292" s="22">
        <f t="shared" si="54"/>
        <v>7344</v>
      </c>
      <c r="L292" s="22">
        <f t="shared" si="58"/>
        <v>7344</v>
      </c>
      <c r="M292" s="83">
        <f t="shared" si="59"/>
        <v>1167696</v>
      </c>
      <c r="N292" s="22">
        <f t="shared" si="65"/>
        <v>0</v>
      </c>
      <c r="O292" s="83">
        <f t="shared" si="60"/>
        <v>1167696</v>
      </c>
      <c r="P292" s="23">
        <f t="shared" si="66"/>
        <v>87246</v>
      </c>
      <c r="Q292" s="65">
        <f t="shared" si="67"/>
        <v>8.0749687630154096E-2</v>
      </c>
      <c r="R292" s="68">
        <f t="shared" si="63"/>
        <v>9</v>
      </c>
      <c r="S292" s="56">
        <f t="shared" si="64"/>
        <v>0.06</v>
      </c>
      <c r="U292" s="1">
        <f t="shared" si="61"/>
        <v>7344</v>
      </c>
    </row>
    <row r="293" spans="1:21" ht="14.4" x14ac:dyDescent="0.55000000000000004">
      <c r="A293" s="1">
        <f t="shared" si="62"/>
        <v>286</v>
      </c>
      <c r="B293" s="85">
        <v>6534</v>
      </c>
      <c r="C293" s="85">
        <v>6534</v>
      </c>
      <c r="D293" s="34" t="s">
        <v>304</v>
      </c>
      <c r="E293" s="48">
        <v>690</v>
      </c>
      <c r="F293" s="58">
        <v>7048</v>
      </c>
      <c r="G293" s="75">
        <v>4863120</v>
      </c>
      <c r="H293" s="58">
        <v>133067</v>
      </c>
      <c r="I293" s="75">
        <f t="shared" si="57"/>
        <v>4996187</v>
      </c>
      <c r="J293" s="61">
        <v>726.1</v>
      </c>
      <c r="K293" s="20">
        <f t="shared" si="54"/>
        <v>7189</v>
      </c>
      <c r="L293" s="20">
        <f t="shared" si="58"/>
        <v>7189</v>
      </c>
      <c r="M293" s="82">
        <f t="shared" si="59"/>
        <v>5219932.9000000004</v>
      </c>
      <c r="N293" s="20">
        <f t="shared" si="65"/>
        <v>0</v>
      </c>
      <c r="O293" s="82">
        <f t="shared" si="60"/>
        <v>5219932.9000000004</v>
      </c>
      <c r="P293" s="21">
        <f t="shared" si="66"/>
        <v>223745.90000000037</v>
      </c>
      <c r="Q293" s="64">
        <f t="shared" si="67"/>
        <v>4.4783331768806965E-2</v>
      </c>
      <c r="R293" s="67">
        <f t="shared" si="63"/>
        <v>36.100000000000023</v>
      </c>
      <c r="S293" s="55">
        <f t="shared" si="64"/>
        <v>5.2318840579710181E-2</v>
      </c>
      <c r="U293" s="1">
        <f t="shared" si="61"/>
        <v>7189</v>
      </c>
    </row>
    <row r="294" spans="1:21" ht="14.4" x14ac:dyDescent="0.55000000000000004">
      <c r="A294" s="1">
        <f t="shared" si="62"/>
        <v>287</v>
      </c>
      <c r="B294" s="85">
        <v>1935</v>
      </c>
      <c r="C294" s="85">
        <v>6536</v>
      </c>
      <c r="D294" s="34" t="s">
        <v>305</v>
      </c>
      <c r="E294" s="48">
        <v>1035.5999999999999</v>
      </c>
      <c r="F294" s="58">
        <v>7110</v>
      </c>
      <c r="G294" s="75">
        <v>7363116</v>
      </c>
      <c r="H294" s="58">
        <v>40375</v>
      </c>
      <c r="I294" s="75">
        <f t="shared" si="57"/>
        <v>7403491</v>
      </c>
      <c r="J294" s="61">
        <v>992.8</v>
      </c>
      <c r="K294" s="20">
        <f t="shared" si="54"/>
        <v>7251</v>
      </c>
      <c r="L294" s="20">
        <f t="shared" si="58"/>
        <v>7251</v>
      </c>
      <c r="M294" s="82">
        <f t="shared" si="59"/>
        <v>7198792.7999999998</v>
      </c>
      <c r="N294" s="20">
        <f t="shared" si="65"/>
        <v>237954.36000000034</v>
      </c>
      <c r="O294" s="82">
        <f t="shared" si="60"/>
        <v>7436747.1600000001</v>
      </c>
      <c r="P294" s="21">
        <f t="shared" si="66"/>
        <v>33256.160000000149</v>
      </c>
      <c r="Q294" s="64">
        <f t="shared" si="67"/>
        <v>4.491956564815186E-3</v>
      </c>
      <c r="R294" s="67">
        <f t="shared" si="63"/>
        <v>-42.799999999999955</v>
      </c>
      <c r="S294" s="55">
        <f t="shared" si="64"/>
        <v>-4.1328698339127036E-2</v>
      </c>
      <c r="U294" s="1">
        <f t="shared" si="61"/>
        <v>7251</v>
      </c>
    </row>
    <row r="295" spans="1:21" ht="14.4" x14ac:dyDescent="0.55000000000000004">
      <c r="A295" s="1">
        <f t="shared" si="62"/>
        <v>288</v>
      </c>
      <c r="B295" s="85">
        <v>6561</v>
      </c>
      <c r="C295" s="85">
        <v>6561</v>
      </c>
      <c r="D295" s="34" t="s">
        <v>306</v>
      </c>
      <c r="E295" s="48">
        <v>403.3</v>
      </c>
      <c r="F295" s="58">
        <v>7048</v>
      </c>
      <c r="G295" s="75">
        <v>2842458</v>
      </c>
      <c r="H295" s="58">
        <v>0</v>
      </c>
      <c r="I295" s="75">
        <f t="shared" si="57"/>
        <v>2842458</v>
      </c>
      <c r="J295" s="61">
        <v>372</v>
      </c>
      <c r="K295" s="20">
        <f t="shared" si="54"/>
        <v>7189</v>
      </c>
      <c r="L295" s="20">
        <f t="shared" si="58"/>
        <v>7189</v>
      </c>
      <c r="M295" s="82">
        <f t="shared" si="59"/>
        <v>2674308</v>
      </c>
      <c r="N295" s="20">
        <f t="shared" si="65"/>
        <v>196574.58000000007</v>
      </c>
      <c r="O295" s="82">
        <f t="shared" si="60"/>
        <v>2870882.58</v>
      </c>
      <c r="P295" s="21">
        <f t="shared" si="66"/>
        <v>28424.580000000075</v>
      </c>
      <c r="Q295" s="64">
        <f t="shared" si="67"/>
        <v>1.0000000000000026E-2</v>
      </c>
      <c r="R295" s="67">
        <f t="shared" si="63"/>
        <v>-31.300000000000011</v>
      </c>
      <c r="S295" s="55">
        <f t="shared" si="64"/>
        <v>-7.7609719811554706E-2</v>
      </c>
      <c r="U295" s="1">
        <f t="shared" si="61"/>
        <v>7189</v>
      </c>
    </row>
    <row r="296" spans="1:21" ht="14.4" x14ac:dyDescent="0.55000000000000004">
      <c r="A296" s="1">
        <f t="shared" si="62"/>
        <v>289</v>
      </c>
      <c r="B296" s="85">
        <v>6579</v>
      </c>
      <c r="C296" s="85">
        <v>6579</v>
      </c>
      <c r="D296" s="34" t="s">
        <v>307</v>
      </c>
      <c r="E296" s="48">
        <v>3438</v>
      </c>
      <c r="F296" s="58">
        <v>7048</v>
      </c>
      <c r="G296" s="75">
        <v>24231024</v>
      </c>
      <c r="H296" s="58">
        <v>0</v>
      </c>
      <c r="I296" s="75">
        <f t="shared" si="57"/>
        <v>24231024</v>
      </c>
      <c r="J296" s="61">
        <v>3368</v>
      </c>
      <c r="K296" s="20">
        <f t="shared" si="54"/>
        <v>7189</v>
      </c>
      <c r="L296" s="20">
        <f t="shared" si="58"/>
        <v>7189</v>
      </c>
      <c r="M296" s="82">
        <f t="shared" si="59"/>
        <v>24212552</v>
      </c>
      <c r="N296" s="20">
        <f t="shared" si="65"/>
        <v>260782.23999999836</v>
      </c>
      <c r="O296" s="82">
        <f t="shared" si="60"/>
        <v>24473334.239999998</v>
      </c>
      <c r="P296" s="21">
        <f t="shared" si="66"/>
        <v>242310.23999999836</v>
      </c>
      <c r="Q296" s="64">
        <f t="shared" si="67"/>
        <v>9.9999999999999326E-3</v>
      </c>
      <c r="R296" s="67">
        <f t="shared" si="63"/>
        <v>-70</v>
      </c>
      <c r="S296" s="55">
        <f t="shared" si="64"/>
        <v>-2.0360674810936591E-2</v>
      </c>
      <c r="U296" s="1">
        <f t="shared" si="61"/>
        <v>7189</v>
      </c>
    </row>
    <row r="297" spans="1:21" ht="14.4" x14ac:dyDescent="0.55000000000000004">
      <c r="A297" s="1">
        <f t="shared" si="62"/>
        <v>290</v>
      </c>
      <c r="B297" s="85">
        <v>6592</v>
      </c>
      <c r="C297" s="85">
        <v>6592</v>
      </c>
      <c r="D297" s="35" t="s">
        <v>347</v>
      </c>
      <c r="E297" s="49">
        <v>949.9</v>
      </c>
      <c r="F297" s="59">
        <v>7048</v>
      </c>
      <c r="G297" s="76">
        <v>6694895</v>
      </c>
      <c r="H297" s="59">
        <v>248346</v>
      </c>
      <c r="I297" s="76">
        <f t="shared" si="57"/>
        <v>6943241</v>
      </c>
      <c r="J297" s="62">
        <v>939.7</v>
      </c>
      <c r="K297" s="22">
        <f t="shared" si="54"/>
        <v>7189</v>
      </c>
      <c r="L297" s="22">
        <f t="shared" si="58"/>
        <v>7189</v>
      </c>
      <c r="M297" s="83">
        <f t="shared" si="59"/>
        <v>6755503.3000000007</v>
      </c>
      <c r="N297" s="22">
        <f t="shared" si="65"/>
        <v>6340.6499999994412</v>
      </c>
      <c r="O297" s="83">
        <f t="shared" si="60"/>
        <v>6761843.9500000002</v>
      </c>
      <c r="P297" s="23">
        <f t="shared" si="66"/>
        <v>-181397.04999999981</v>
      </c>
      <c r="Q297" s="65">
        <f t="shared" si="67"/>
        <v>-2.6125702679771566E-2</v>
      </c>
      <c r="R297" s="68">
        <f t="shared" si="63"/>
        <v>-10.199999999999932</v>
      </c>
      <c r="S297" s="56">
        <f t="shared" si="64"/>
        <v>-1.0737972418149208E-2</v>
      </c>
      <c r="U297" s="1">
        <f t="shared" si="61"/>
        <v>7189</v>
      </c>
    </row>
    <row r="298" spans="1:21" ht="14.4" x14ac:dyDescent="0.55000000000000004">
      <c r="A298" s="1">
        <f t="shared" si="62"/>
        <v>291</v>
      </c>
      <c r="B298" s="85">
        <v>6615</v>
      </c>
      <c r="C298" s="85">
        <v>6615</v>
      </c>
      <c r="D298" s="34" t="s">
        <v>308</v>
      </c>
      <c r="E298" s="48">
        <v>754.3</v>
      </c>
      <c r="F298" s="58">
        <v>7048</v>
      </c>
      <c r="G298" s="75">
        <v>5316306</v>
      </c>
      <c r="H298" s="58">
        <v>0</v>
      </c>
      <c r="I298" s="75">
        <f t="shared" si="57"/>
        <v>5316306</v>
      </c>
      <c r="J298" s="61">
        <v>779.3</v>
      </c>
      <c r="K298" s="20">
        <f t="shared" si="54"/>
        <v>7189</v>
      </c>
      <c r="L298" s="20">
        <f t="shared" si="58"/>
        <v>7189</v>
      </c>
      <c r="M298" s="82">
        <f t="shared" si="59"/>
        <v>5602387.6999999993</v>
      </c>
      <c r="N298" s="20">
        <f t="shared" si="65"/>
        <v>0</v>
      </c>
      <c r="O298" s="82">
        <f t="shared" si="60"/>
        <v>5602387.6999999993</v>
      </c>
      <c r="P298" s="21">
        <f t="shared" si="66"/>
        <v>286081.69999999925</v>
      </c>
      <c r="Q298" s="64">
        <f t="shared" si="67"/>
        <v>5.3812120671759535E-2</v>
      </c>
      <c r="R298" s="67">
        <f t="shared" si="63"/>
        <v>25</v>
      </c>
      <c r="S298" s="55">
        <f t="shared" si="64"/>
        <v>3.3143311679703039E-2</v>
      </c>
      <c r="U298" s="1">
        <f t="shared" si="61"/>
        <v>7189</v>
      </c>
    </row>
    <row r="299" spans="1:21" ht="14.4" x14ac:dyDescent="0.55000000000000004">
      <c r="A299" s="1">
        <f t="shared" si="62"/>
        <v>292</v>
      </c>
      <c r="B299" s="85">
        <v>6651</v>
      </c>
      <c r="C299" s="85">
        <v>6651</v>
      </c>
      <c r="D299" s="34" t="s">
        <v>309</v>
      </c>
      <c r="E299" s="48">
        <v>290.2</v>
      </c>
      <c r="F299" s="58">
        <v>7048</v>
      </c>
      <c r="G299" s="75">
        <v>2045330</v>
      </c>
      <c r="H299" s="58">
        <v>60156</v>
      </c>
      <c r="I299" s="75">
        <f t="shared" si="57"/>
        <v>2105486</v>
      </c>
      <c r="J299" s="61">
        <v>273</v>
      </c>
      <c r="K299" s="20">
        <f t="shared" si="54"/>
        <v>7189</v>
      </c>
      <c r="L299" s="20">
        <f t="shared" si="58"/>
        <v>7189</v>
      </c>
      <c r="M299" s="82">
        <f t="shared" si="59"/>
        <v>1962597</v>
      </c>
      <c r="N299" s="20">
        <f t="shared" si="65"/>
        <v>103186.30000000005</v>
      </c>
      <c r="O299" s="82">
        <f t="shared" si="60"/>
        <v>2065783.3</v>
      </c>
      <c r="P299" s="21">
        <f t="shared" si="66"/>
        <v>-39702.699999999953</v>
      </c>
      <c r="Q299" s="64">
        <f t="shared" si="67"/>
        <v>-1.8856786509147985E-2</v>
      </c>
      <c r="R299" s="67">
        <f t="shared" si="63"/>
        <v>-17.199999999999989</v>
      </c>
      <c r="S299" s="55">
        <f t="shared" si="64"/>
        <v>-5.9269469331495482E-2</v>
      </c>
      <c r="U299" s="1">
        <f t="shared" si="61"/>
        <v>7189</v>
      </c>
    </row>
    <row r="300" spans="1:21" ht="14.4" x14ac:dyDescent="0.55000000000000004">
      <c r="A300" s="1">
        <f t="shared" si="62"/>
        <v>293</v>
      </c>
      <c r="B300" s="85">
        <v>6660</v>
      </c>
      <c r="C300" s="85">
        <v>6660</v>
      </c>
      <c r="D300" s="34" t="s">
        <v>310</v>
      </c>
      <c r="E300" s="48">
        <v>1522</v>
      </c>
      <c r="F300" s="58">
        <v>7048</v>
      </c>
      <c r="G300" s="75">
        <v>10727056</v>
      </c>
      <c r="H300" s="58">
        <v>0</v>
      </c>
      <c r="I300" s="75">
        <f t="shared" si="57"/>
        <v>10727056</v>
      </c>
      <c r="J300" s="61">
        <v>1547.4</v>
      </c>
      <c r="K300" s="20">
        <f t="shared" si="54"/>
        <v>7189</v>
      </c>
      <c r="L300" s="20">
        <f t="shared" si="58"/>
        <v>7189</v>
      </c>
      <c r="M300" s="82">
        <f t="shared" si="59"/>
        <v>11124258.600000001</v>
      </c>
      <c r="N300" s="20">
        <f t="shared" si="65"/>
        <v>0</v>
      </c>
      <c r="O300" s="82">
        <f t="shared" si="60"/>
        <v>11124258.600000001</v>
      </c>
      <c r="P300" s="21">
        <f t="shared" si="66"/>
        <v>397202.60000000149</v>
      </c>
      <c r="Q300" s="64">
        <f t="shared" si="67"/>
        <v>3.7028109110272329E-2</v>
      </c>
      <c r="R300" s="67">
        <f t="shared" si="63"/>
        <v>25.400000000000091</v>
      </c>
      <c r="S300" s="55">
        <f t="shared" si="64"/>
        <v>1.6688567674113069E-2</v>
      </c>
      <c r="U300" s="1">
        <f t="shared" si="61"/>
        <v>7189</v>
      </c>
    </row>
    <row r="301" spans="1:21" ht="14.4" x14ac:dyDescent="0.55000000000000004">
      <c r="A301" s="1">
        <f t="shared" si="62"/>
        <v>294</v>
      </c>
      <c r="B301" s="85">
        <v>6700</v>
      </c>
      <c r="C301" s="85">
        <v>6700</v>
      </c>
      <c r="D301" s="34" t="s">
        <v>311</v>
      </c>
      <c r="E301" s="48">
        <v>489.8</v>
      </c>
      <c r="F301" s="58">
        <v>7152</v>
      </c>
      <c r="G301" s="75">
        <v>3503050</v>
      </c>
      <c r="H301" s="58">
        <v>0</v>
      </c>
      <c r="I301" s="75">
        <f t="shared" si="57"/>
        <v>3503050</v>
      </c>
      <c r="J301" s="61">
        <v>459</v>
      </c>
      <c r="K301" s="20">
        <f t="shared" si="54"/>
        <v>7293</v>
      </c>
      <c r="L301" s="20">
        <f t="shared" si="58"/>
        <v>7293</v>
      </c>
      <c r="M301" s="82">
        <f t="shared" si="59"/>
        <v>3347487</v>
      </c>
      <c r="N301" s="20">
        <f t="shared" si="65"/>
        <v>190593.5</v>
      </c>
      <c r="O301" s="82">
        <f t="shared" si="60"/>
        <v>3538080.5</v>
      </c>
      <c r="P301" s="21">
        <f t="shared" si="66"/>
        <v>35030.5</v>
      </c>
      <c r="Q301" s="64">
        <f t="shared" si="67"/>
        <v>0.01</v>
      </c>
      <c r="R301" s="67">
        <f t="shared" si="63"/>
        <v>-30.800000000000011</v>
      </c>
      <c r="S301" s="55">
        <f t="shared" si="64"/>
        <v>-6.2882809309922433E-2</v>
      </c>
      <c r="U301" s="1">
        <f t="shared" si="61"/>
        <v>7293</v>
      </c>
    </row>
    <row r="302" spans="1:21" ht="14.4" x14ac:dyDescent="0.55000000000000004">
      <c r="A302" s="1">
        <f t="shared" si="62"/>
        <v>295</v>
      </c>
      <c r="B302" s="85">
        <v>6759</v>
      </c>
      <c r="C302" s="85">
        <v>6759</v>
      </c>
      <c r="D302" s="35" t="s">
        <v>312</v>
      </c>
      <c r="E302" s="49">
        <v>573</v>
      </c>
      <c r="F302" s="59">
        <v>7051</v>
      </c>
      <c r="G302" s="76">
        <v>4040223</v>
      </c>
      <c r="H302" s="59">
        <v>269908</v>
      </c>
      <c r="I302" s="76">
        <f t="shared" si="57"/>
        <v>4310131</v>
      </c>
      <c r="J302" s="62">
        <v>557.29999999999995</v>
      </c>
      <c r="K302" s="22">
        <f t="shared" si="54"/>
        <v>7192</v>
      </c>
      <c r="L302" s="22">
        <f t="shared" si="58"/>
        <v>7192</v>
      </c>
      <c r="M302" s="83">
        <f t="shared" si="59"/>
        <v>4008101.5999999996</v>
      </c>
      <c r="N302" s="22">
        <f t="shared" si="65"/>
        <v>72523.630000000354</v>
      </c>
      <c r="O302" s="83">
        <f t="shared" si="60"/>
        <v>4080625.23</v>
      </c>
      <c r="P302" s="23">
        <f t="shared" si="66"/>
        <v>-229505.77000000002</v>
      </c>
      <c r="Q302" s="65">
        <f t="shared" si="67"/>
        <v>-5.3247980165800068E-2</v>
      </c>
      <c r="R302" s="68">
        <f t="shared" si="63"/>
        <v>-15.700000000000045</v>
      </c>
      <c r="S302" s="56">
        <f t="shared" si="64"/>
        <v>-2.7399650959860463E-2</v>
      </c>
      <c r="U302" s="1">
        <f t="shared" si="61"/>
        <v>7192</v>
      </c>
    </row>
    <row r="303" spans="1:21" ht="14.4" x14ac:dyDescent="0.55000000000000004">
      <c r="A303" s="1">
        <f t="shared" si="62"/>
        <v>296</v>
      </c>
      <c r="B303" s="85">
        <v>6762</v>
      </c>
      <c r="C303" s="85">
        <v>6762</v>
      </c>
      <c r="D303" s="34" t="s">
        <v>313</v>
      </c>
      <c r="E303" s="48">
        <v>680.6</v>
      </c>
      <c r="F303" s="58">
        <v>7074</v>
      </c>
      <c r="G303" s="75">
        <v>4814564</v>
      </c>
      <c r="H303" s="58">
        <v>0</v>
      </c>
      <c r="I303" s="75">
        <f t="shared" si="57"/>
        <v>4814564</v>
      </c>
      <c r="J303" s="61">
        <v>676.8</v>
      </c>
      <c r="K303" s="20">
        <f t="shared" si="54"/>
        <v>7215</v>
      </c>
      <c r="L303" s="20">
        <f t="shared" si="58"/>
        <v>7215</v>
      </c>
      <c r="M303" s="82">
        <f t="shared" si="59"/>
        <v>4883112</v>
      </c>
      <c r="N303" s="20">
        <f t="shared" si="65"/>
        <v>0</v>
      </c>
      <c r="O303" s="82">
        <f t="shared" si="60"/>
        <v>4883112</v>
      </c>
      <c r="P303" s="21">
        <f t="shared" si="66"/>
        <v>68548</v>
      </c>
      <c r="Q303" s="64">
        <f t="shared" si="67"/>
        <v>1.4237633978902348E-2</v>
      </c>
      <c r="R303" s="67">
        <f t="shared" si="63"/>
        <v>-3.8000000000000682</v>
      </c>
      <c r="S303" s="55">
        <f t="shared" si="64"/>
        <v>-5.5833088451367439E-3</v>
      </c>
      <c r="U303" s="1">
        <f t="shared" si="61"/>
        <v>7215</v>
      </c>
    </row>
    <row r="304" spans="1:21" ht="14.4" x14ac:dyDescent="0.55000000000000004">
      <c r="A304" s="1">
        <f t="shared" si="62"/>
        <v>297</v>
      </c>
      <c r="B304" s="85">
        <v>6768</v>
      </c>
      <c r="C304" s="85">
        <v>6768</v>
      </c>
      <c r="D304" s="34" t="s">
        <v>314</v>
      </c>
      <c r="E304" s="48">
        <v>1703.9</v>
      </c>
      <c r="F304" s="58">
        <v>7048</v>
      </c>
      <c r="G304" s="75">
        <v>12009087</v>
      </c>
      <c r="H304" s="58">
        <v>0</v>
      </c>
      <c r="I304" s="75">
        <f t="shared" si="57"/>
        <v>12009087</v>
      </c>
      <c r="J304" s="61">
        <v>1615.5</v>
      </c>
      <c r="K304" s="20">
        <f t="shared" si="54"/>
        <v>7189</v>
      </c>
      <c r="L304" s="20">
        <f t="shared" si="58"/>
        <v>7189</v>
      </c>
      <c r="M304" s="82">
        <f t="shared" si="59"/>
        <v>11613829.5</v>
      </c>
      <c r="N304" s="20">
        <f t="shared" si="65"/>
        <v>515348.36999999918</v>
      </c>
      <c r="O304" s="82">
        <f t="shared" si="60"/>
        <v>12129177.869999999</v>
      </c>
      <c r="P304" s="21">
        <f t="shared" si="66"/>
        <v>120090.86999999918</v>
      </c>
      <c r="Q304" s="64">
        <f t="shared" si="67"/>
        <v>9.9999999999999326E-3</v>
      </c>
      <c r="R304" s="67">
        <f t="shared" si="63"/>
        <v>-88.400000000000091</v>
      </c>
      <c r="S304" s="55">
        <f t="shared" si="64"/>
        <v>-5.1880978930688472E-2</v>
      </c>
      <c r="U304" s="1">
        <f t="shared" si="61"/>
        <v>7189</v>
      </c>
    </row>
    <row r="305" spans="1:21" ht="14.4" x14ac:dyDescent="0.55000000000000004">
      <c r="A305" s="1">
        <f t="shared" si="62"/>
        <v>298</v>
      </c>
      <c r="B305" s="85">
        <v>6795</v>
      </c>
      <c r="C305" s="85">
        <v>6795</v>
      </c>
      <c r="D305" s="34" t="s">
        <v>315</v>
      </c>
      <c r="E305" s="48">
        <v>10865.5</v>
      </c>
      <c r="F305" s="58">
        <v>7048</v>
      </c>
      <c r="G305" s="75">
        <v>76580044</v>
      </c>
      <c r="H305" s="58">
        <v>0</v>
      </c>
      <c r="I305" s="75">
        <f t="shared" si="57"/>
        <v>76580044</v>
      </c>
      <c r="J305" s="61">
        <v>10626.6</v>
      </c>
      <c r="K305" s="20">
        <f t="shared" si="54"/>
        <v>7189</v>
      </c>
      <c r="L305" s="20">
        <f t="shared" si="58"/>
        <v>7189</v>
      </c>
      <c r="M305" s="82">
        <f t="shared" si="59"/>
        <v>76394627.400000006</v>
      </c>
      <c r="N305" s="20">
        <f t="shared" si="65"/>
        <v>951217.03999999166</v>
      </c>
      <c r="O305" s="82">
        <f t="shared" si="60"/>
        <v>77345844.439999998</v>
      </c>
      <c r="P305" s="21">
        <f t="shared" si="66"/>
        <v>765800.43999999762</v>
      </c>
      <c r="Q305" s="64">
        <f t="shared" si="67"/>
        <v>9.999999999999969E-3</v>
      </c>
      <c r="R305" s="67">
        <f t="shared" si="63"/>
        <v>-238.89999999999964</v>
      </c>
      <c r="S305" s="55">
        <f t="shared" si="64"/>
        <v>-2.1987023146656817E-2</v>
      </c>
      <c r="U305" s="1">
        <f t="shared" si="61"/>
        <v>7189</v>
      </c>
    </row>
    <row r="306" spans="1:21" ht="14.4" x14ac:dyDescent="0.55000000000000004">
      <c r="A306" s="1">
        <f t="shared" si="62"/>
        <v>299</v>
      </c>
      <c r="B306" s="85">
        <v>6822</v>
      </c>
      <c r="C306" s="85">
        <v>6822</v>
      </c>
      <c r="D306" s="34" t="s">
        <v>316</v>
      </c>
      <c r="E306" s="48">
        <v>11701.4</v>
      </c>
      <c r="F306" s="58">
        <v>7048</v>
      </c>
      <c r="G306" s="75">
        <v>82471467</v>
      </c>
      <c r="H306" s="58">
        <v>0</v>
      </c>
      <c r="I306" s="75">
        <f t="shared" si="57"/>
        <v>82471467</v>
      </c>
      <c r="J306" s="61">
        <v>11994.7</v>
      </c>
      <c r="K306" s="20">
        <f t="shared" si="54"/>
        <v>7189</v>
      </c>
      <c r="L306" s="20">
        <f t="shared" si="58"/>
        <v>7189</v>
      </c>
      <c r="M306" s="82">
        <f t="shared" si="59"/>
        <v>86229898.300000012</v>
      </c>
      <c r="N306" s="20">
        <f t="shared" si="65"/>
        <v>0</v>
      </c>
      <c r="O306" s="82">
        <f t="shared" si="60"/>
        <v>86229898.300000012</v>
      </c>
      <c r="P306" s="21">
        <f t="shared" si="66"/>
        <v>3758431.3000000119</v>
      </c>
      <c r="Q306" s="64">
        <f t="shared" si="67"/>
        <v>4.5572504488128142E-2</v>
      </c>
      <c r="R306" s="67">
        <f t="shared" si="63"/>
        <v>293.30000000000109</v>
      </c>
      <c r="S306" s="55">
        <f t="shared" si="64"/>
        <v>2.5065376792520647E-2</v>
      </c>
      <c r="U306" s="1">
        <f t="shared" si="61"/>
        <v>7189</v>
      </c>
    </row>
    <row r="307" spans="1:21" ht="14.4" x14ac:dyDescent="0.55000000000000004">
      <c r="A307" s="1">
        <f t="shared" si="62"/>
        <v>300</v>
      </c>
      <c r="B307" s="85">
        <v>6840</v>
      </c>
      <c r="C307" s="85">
        <v>6840</v>
      </c>
      <c r="D307" s="35" t="s">
        <v>317</v>
      </c>
      <c r="E307" s="49">
        <v>2126.1999999999998</v>
      </c>
      <c r="F307" s="59">
        <v>7048</v>
      </c>
      <c r="G307" s="76">
        <v>14985458</v>
      </c>
      <c r="H307" s="59">
        <v>0</v>
      </c>
      <c r="I307" s="76">
        <f t="shared" si="57"/>
        <v>14985458</v>
      </c>
      <c r="J307" s="62">
        <v>2119.1</v>
      </c>
      <c r="K307" s="22">
        <f t="shared" si="54"/>
        <v>7189</v>
      </c>
      <c r="L307" s="22">
        <f t="shared" si="58"/>
        <v>7189</v>
      </c>
      <c r="M307" s="83">
        <f t="shared" si="59"/>
        <v>15234209.899999999</v>
      </c>
      <c r="N307" s="22">
        <f t="shared" si="65"/>
        <v>0</v>
      </c>
      <c r="O307" s="83">
        <f t="shared" si="60"/>
        <v>15234209.899999999</v>
      </c>
      <c r="P307" s="23">
        <f t="shared" si="66"/>
        <v>248751.89999999851</v>
      </c>
      <c r="Q307" s="65">
        <f t="shared" si="67"/>
        <v>1.6599552713036765E-2</v>
      </c>
      <c r="R307" s="68">
        <f t="shared" si="63"/>
        <v>-7.0999999999999091</v>
      </c>
      <c r="S307" s="56">
        <f t="shared" si="64"/>
        <v>-3.339290753456829E-3</v>
      </c>
      <c r="U307" s="1">
        <f t="shared" si="61"/>
        <v>7189</v>
      </c>
    </row>
    <row r="308" spans="1:21" ht="14.4" x14ac:dyDescent="0.55000000000000004">
      <c r="A308" s="1">
        <f t="shared" si="62"/>
        <v>301</v>
      </c>
      <c r="B308" s="85">
        <v>6854</v>
      </c>
      <c r="C308" s="85">
        <v>6854</v>
      </c>
      <c r="D308" s="34" t="s">
        <v>318</v>
      </c>
      <c r="E308" s="48">
        <v>589</v>
      </c>
      <c r="F308" s="58">
        <v>7051</v>
      </c>
      <c r="G308" s="75">
        <v>4153039</v>
      </c>
      <c r="H308" s="58">
        <v>0</v>
      </c>
      <c r="I308" s="75">
        <f t="shared" si="57"/>
        <v>4153039</v>
      </c>
      <c r="J308" s="61">
        <v>545.20000000000005</v>
      </c>
      <c r="K308" s="20">
        <f t="shared" si="54"/>
        <v>7192</v>
      </c>
      <c r="L308" s="20">
        <f t="shared" si="58"/>
        <v>7192</v>
      </c>
      <c r="M308" s="82">
        <f t="shared" si="59"/>
        <v>3921078.4000000004</v>
      </c>
      <c r="N308" s="20">
        <f t="shared" si="65"/>
        <v>273490.98999999929</v>
      </c>
      <c r="O308" s="82">
        <f t="shared" si="60"/>
        <v>4194569.3899999997</v>
      </c>
      <c r="P308" s="21">
        <f t="shared" si="66"/>
        <v>41530.389999999665</v>
      </c>
      <c r="Q308" s="64">
        <f t="shared" si="67"/>
        <v>9.9999999999999187E-3</v>
      </c>
      <c r="R308" s="67">
        <f t="shared" ref="R308:R334" si="68">J308-E308</f>
        <v>-43.799999999999955</v>
      </c>
      <c r="S308" s="55">
        <f t="shared" ref="S308:S333" si="69">R308/E308</f>
        <v>-7.4363327674023691E-2</v>
      </c>
      <c r="U308" s="1">
        <f t="shared" si="61"/>
        <v>7192</v>
      </c>
    </row>
    <row r="309" spans="1:21" ht="14.4" x14ac:dyDescent="0.55000000000000004">
      <c r="A309" s="1">
        <f t="shared" si="62"/>
        <v>302</v>
      </c>
      <c r="B309" s="85">
        <v>6867</v>
      </c>
      <c r="C309" s="85">
        <v>6867</v>
      </c>
      <c r="D309" s="34" t="s">
        <v>319</v>
      </c>
      <c r="E309" s="48">
        <v>1773.3</v>
      </c>
      <c r="F309" s="58">
        <v>7052</v>
      </c>
      <c r="G309" s="75">
        <v>12505312</v>
      </c>
      <c r="H309" s="58">
        <v>0</v>
      </c>
      <c r="I309" s="75">
        <f t="shared" si="57"/>
        <v>12505312</v>
      </c>
      <c r="J309" s="61">
        <v>1740</v>
      </c>
      <c r="K309" s="20">
        <f t="shared" si="54"/>
        <v>7193</v>
      </c>
      <c r="L309" s="20">
        <f t="shared" si="58"/>
        <v>7193</v>
      </c>
      <c r="M309" s="82">
        <f t="shared" si="59"/>
        <v>12515820</v>
      </c>
      <c r="N309" s="20">
        <f t="shared" si="65"/>
        <v>114545.11999999918</v>
      </c>
      <c r="O309" s="82">
        <f t="shared" si="60"/>
        <v>12630365.119999999</v>
      </c>
      <c r="P309" s="21">
        <f t="shared" si="66"/>
        <v>125053.11999999918</v>
      </c>
      <c r="Q309" s="64">
        <f t="shared" si="67"/>
        <v>9.9999999999999343E-3</v>
      </c>
      <c r="R309" s="67">
        <f t="shared" si="68"/>
        <v>-33.299999999999955</v>
      </c>
      <c r="S309" s="55">
        <f t="shared" si="69"/>
        <v>-1.8778548468956158E-2</v>
      </c>
      <c r="U309" s="1">
        <f t="shared" si="61"/>
        <v>7193</v>
      </c>
    </row>
    <row r="310" spans="1:21" ht="14.4" x14ac:dyDescent="0.55000000000000004">
      <c r="A310" s="1">
        <f t="shared" si="62"/>
        <v>303</v>
      </c>
      <c r="B310" s="85">
        <v>6921</v>
      </c>
      <c r="C310" s="85">
        <v>6921</v>
      </c>
      <c r="D310" s="34" t="s">
        <v>320</v>
      </c>
      <c r="E310" s="48">
        <v>289.5</v>
      </c>
      <c r="F310" s="58">
        <v>7080</v>
      </c>
      <c r="G310" s="75">
        <v>2049660</v>
      </c>
      <c r="H310" s="58">
        <v>0</v>
      </c>
      <c r="I310" s="75">
        <f t="shared" si="57"/>
        <v>2049660</v>
      </c>
      <c r="J310" s="61">
        <v>307</v>
      </c>
      <c r="K310" s="20">
        <f t="shared" si="54"/>
        <v>7221</v>
      </c>
      <c r="L310" s="20">
        <f t="shared" si="58"/>
        <v>7221</v>
      </c>
      <c r="M310" s="82">
        <f t="shared" si="59"/>
        <v>2216847</v>
      </c>
      <c r="N310" s="20">
        <f t="shared" si="65"/>
        <v>0</v>
      </c>
      <c r="O310" s="82">
        <f t="shared" si="60"/>
        <v>2216847</v>
      </c>
      <c r="P310" s="21">
        <f t="shared" si="66"/>
        <v>167187</v>
      </c>
      <c r="Q310" s="64">
        <f t="shared" si="67"/>
        <v>8.1568162524516263E-2</v>
      </c>
      <c r="R310" s="67">
        <f t="shared" si="68"/>
        <v>17.5</v>
      </c>
      <c r="S310" s="55">
        <f t="shared" si="69"/>
        <v>6.0449050086355788E-2</v>
      </c>
      <c r="U310" s="1">
        <f t="shared" si="61"/>
        <v>7221</v>
      </c>
    </row>
    <row r="311" spans="1:21" ht="14.4" x14ac:dyDescent="0.55000000000000004">
      <c r="A311" s="1">
        <f t="shared" si="62"/>
        <v>304</v>
      </c>
      <c r="B311" s="85">
        <v>6930</v>
      </c>
      <c r="C311" s="85">
        <v>6930</v>
      </c>
      <c r="D311" s="34" t="s">
        <v>321</v>
      </c>
      <c r="E311" s="48">
        <v>754.1</v>
      </c>
      <c r="F311" s="58">
        <v>7060</v>
      </c>
      <c r="G311" s="75">
        <v>5323946</v>
      </c>
      <c r="H311" s="58">
        <v>0</v>
      </c>
      <c r="I311" s="75">
        <f t="shared" si="57"/>
        <v>5323946</v>
      </c>
      <c r="J311" s="61">
        <v>757.9</v>
      </c>
      <c r="K311" s="20">
        <f t="shared" si="54"/>
        <v>7201</v>
      </c>
      <c r="L311" s="20">
        <f t="shared" si="58"/>
        <v>7201</v>
      </c>
      <c r="M311" s="82">
        <f t="shared" si="59"/>
        <v>5457637.8999999994</v>
      </c>
      <c r="N311" s="20">
        <f t="shared" si="65"/>
        <v>0</v>
      </c>
      <c r="O311" s="82">
        <f t="shared" si="60"/>
        <v>5457637.8999999994</v>
      </c>
      <c r="P311" s="21">
        <f t="shared" si="66"/>
        <v>133691.89999999944</v>
      </c>
      <c r="Q311" s="64">
        <f t="shared" si="67"/>
        <v>2.5111430506620361E-2</v>
      </c>
      <c r="R311" s="67">
        <f t="shared" si="68"/>
        <v>3.7999999999999545</v>
      </c>
      <c r="S311" s="55">
        <f t="shared" si="69"/>
        <v>5.039119480174983E-3</v>
      </c>
      <c r="U311" s="1">
        <f t="shared" si="61"/>
        <v>7201</v>
      </c>
    </row>
    <row r="312" spans="1:21" ht="14.4" x14ac:dyDescent="0.55000000000000004">
      <c r="A312" s="1">
        <f t="shared" si="62"/>
        <v>305</v>
      </c>
      <c r="B312" s="85">
        <v>6937</v>
      </c>
      <c r="C312" s="85">
        <v>6937</v>
      </c>
      <c r="D312" s="35" t="s">
        <v>322</v>
      </c>
      <c r="E312" s="49">
        <v>458.4</v>
      </c>
      <c r="F312" s="59">
        <v>7048</v>
      </c>
      <c r="G312" s="76">
        <v>3230803</v>
      </c>
      <c r="H312" s="59">
        <v>58064</v>
      </c>
      <c r="I312" s="76">
        <f t="shared" si="57"/>
        <v>3288867</v>
      </c>
      <c r="J312" s="62">
        <v>445</v>
      </c>
      <c r="K312" s="22">
        <f t="shared" si="54"/>
        <v>7189</v>
      </c>
      <c r="L312" s="22">
        <f t="shared" si="58"/>
        <v>7189</v>
      </c>
      <c r="M312" s="83">
        <f t="shared" si="59"/>
        <v>3199105</v>
      </c>
      <c r="N312" s="22">
        <f t="shared" si="65"/>
        <v>64006.030000000261</v>
      </c>
      <c r="O312" s="83">
        <f t="shared" si="60"/>
        <v>3263111.0300000003</v>
      </c>
      <c r="P312" s="23">
        <f t="shared" si="66"/>
        <v>-25755.969999999739</v>
      </c>
      <c r="Q312" s="65">
        <f t="shared" si="67"/>
        <v>-7.8312592147994249E-3</v>
      </c>
      <c r="R312" s="68">
        <f t="shared" si="68"/>
        <v>-13.399999999999977</v>
      </c>
      <c r="S312" s="56">
        <f t="shared" si="69"/>
        <v>-2.923211169284463E-2</v>
      </c>
      <c r="U312" s="1">
        <f t="shared" si="61"/>
        <v>7189</v>
      </c>
    </row>
    <row r="313" spans="1:21" ht="14.4" x14ac:dyDescent="0.55000000000000004">
      <c r="A313" s="1">
        <f t="shared" si="62"/>
        <v>306</v>
      </c>
      <c r="B313" s="85">
        <v>6943</v>
      </c>
      <c r="C313" s="85">
        <v>6943</v>
      </c>
      <c r="D313" s="34" t="s">
        <v>323</v>
      </c>
      <c r="E313" s="48">
        <v>262</v>
      </c>
      <c r="F313" s="58">
        <v>7048</v>
      </c>
      <c r="G313" s="75">
        <v>1846576</v>
      </c>
      <c r="H313" s="58">
        <v>0</v>
      </c>
      <c r="I313" s="75">
        <f t="shared" si="57"/>
        <v>1846576</v>
      </c>
      <c r="J313" s="61">
        <v>262</v>
      </c>
      <c r="K313" s="20">
        <f t="shared" si="54"/>
        <v>7189</v>
      </c>
      <c r="L313" s="20">
        <f t="shared" si="58"/>
        <v>7189</v>
      </c>
      <c r="M313" s="82">
        <f t="shared" si="59"/>
        <v>1883518</v>
      </c>
      <c r="N313" s="20">
        <f t="shared" si="65"/>
        <v>0</v>
      </c>
      <c r="O313" s="82">
        <f t="shared" si="60"/>
        <v>1883518</v>
      </c>
      <c r="P313" s="21">
        <f t="shared" si="66"/>
        <v>36942</v>
      </c>
      <c r="Q313" s="64">
        <f t="shared" si="67"/>
        <v>2.0005675368898978E-2</v>
      </c>
      <c r="R313" s="67">
        <f t="shared" si="68"/>
        <v>0</v>
      </c>
      <c r="S313" s="55">
        <f t="shared" si="69"/>
        <v>0</v>
      </c>
      <c r="U313" s="1">
        <f t="shared" si="61"/>
        <v>7189</v>
      </c>
    </row>
    <row r="314" spans="1:21" ht="14.4" x14ac:dyDescent="0.55000000000000004">
      <c r="A314" s="1">
        <f t="shared" si="62"/>
        <v>307</v>
      </c>
      <c r="B314" s="85">
        <v>6264</v>
      </c>
      <c r="C314" s="85">
        <v>6264</v>
      </c>
      <c r="D314" s="34" t="s">
        <v>324</v>
      </c>
      <c r="E314" s="48">
        <v>953.5</v>
      </c>
      <c r="F314" s="58">
        <v>7094</v>
      </c>
      <c r="G314" s="75">
        <v>6764129</v>
      </c>
      <c r="H314" s="58">
        <v>0</v>
      </c>
      <c r="I314" s="75">
        <f t="shared" si="57"/>
        <v>6764129</v>
      </c>
      <c r="J314" s="61">
        <v>954.7</v>
      </c>
      <c r="K314" s="20">
        <f t="shared" si="54"/>
        <v>7235</v>
      </c>
      <c r="L314" s="20">
        <f t="shared" si="58"/>
        <v>7235</v>
      </c>
      <c r="M314" s="82">
        <f t="shared" si="59"/>
        <v>6907254.5</v>
      </c>
      <c r="N314" s="20">
        <f t="shared" si="65"/>
        <v>0</v>
      </c>
      <c r="O314" s="82">
        <f t="shared" si="60"/>
        <v>6907254.5</v>
      </c>
      <c r="P314" s="21">
        <f t="shared" si="66"/>
        <v>143125.5</v>
      </c>
      <c r="Q314" s="64">
        <f t="shared" si="67"/>
        <v>2.1159487052952421E-2</v>
      </c>
      <c r="R314" s="67">
        <f t="shared" si="68"/>
        <v>1.2000000000000455</v>
      </c>
      <c r="S314" s="55">
        <f t="shared" si="69"/>
        <v>1.2585212375459314E-3</v>
      </c>
      <c r="U314" s="1">
        <f t="shared" si="61"/>
        <v>7235</v>
      </c>
    </row>
    <row r="315" spans="1:21" ht="14.4" x14ac:dyDescent="0.55000000000000004">
      <c r="A315" s="1">
        <f t="shared" si="62"/>
        <v>308</v>
      </c>
      <c r="B315" s="85">
        <v>6950</v>
      </c>
      <c r="C315" s="85">
        <v>6950</v>
      </c>
      <c r="D315" s="34" t="s">
        <v>325</v>
      </c>
      <c r="E315" s="48">
        <v>1419</v>
      </c>
      <c r="F315" s="58">
        <v>7048</v>
      </c>
      <c r="G315" s="75">
        <v>10001112</v>
      </c>
      <c r="H315" s="58">
        <v>991</v>
      </c>
      <c r="I315" s="75">
        <f t="shared" si="57"/>
        <v>10002103</v>
      </c>
      <c r="J315" s="61">
        <v>1399.3</v>
      </c>
      <c r="K315" s="20">
        <f t="shared" si="54"/>
        <v>7189</v>
      </c>
      <c r="L315" s="20">
        <f t="shared" si="58"/>
        <v>7189</v>
      </c>
      <c r="M315" s="82">
        <f t="shared" si="59"/>
        <v>10059567.699999999</v>
      </c>
      <c r="N315" s="20">
        <f t="shared" si="65"/>
        <v>41555.419999999925</v>
      </c>
      <c r="O315" s="82">
        <f t="shared" si="60"/>
        <v>10101123.119999999</v>
      </c>
      <c r="P315" s="21">
        <f t="shared" si="66"/>
        <v>99020.11999999918</v>
      </c>
      <c r="Q315" s="64">
        <f t="shared" si="67"/>
        <v>9.8999300447115152E-3</v>
      </c>
      <c r="R315" s="67">
        <f t="shared" si="68"/>
        <v>-19.700000000000045</v>
      </c>
      <c r="S315" s="55">
        <f t="shared" si="69"/>
        <v>-1.3883016208597635E-2</v>
      </c>
      <c r="U315" s="1">
        <f t="shared" si="61"/>
        <v>7189</v>
      </c>
    </row>
    <row r="316" spans="1:21" ht="14.4" x14ac:dyDescent="0.55000000000000004">
      <c r="A316" s="1">
        <f t="shared" si="62"/>
        <v>309</v>
      </c>
      <c r="B316" s="85">
        <v>6957</v>
      </c>
      <c r="C316" s="85">
        <v>6957</v>
      </c>
      <c r="D316" s="34" t="s">
        <v>326</v>
      </c>
      <c r="E316" s="48">
        <v>8989.1</v>
      </c>
      <c r="F316" s="58">
        <v>7048</v>
      </c>
      <c r="G316" s="75">
        <v>63355177</v>
      </c>
      <c r="H316" s="58">
        <v>0</v>
      </c>
      <c r="I316" s="75">
        <f t="shared" si="57"/>
        <v>63355177</v>
      </c>
      <c r="J316" s="61">
        <v>8820.1</v>
      </c>
      <c r="K316" s="20">
        <f t="shared" si="54"/>
        <v>7189</v>
      </c>
      <c r="L316" s="20">
        <f t="shared" si="58"/>
        <v>7189</v>
      </c>
      <c r="M316" s="82">
        <f t="shared" si="59"/>
        <v>63407698.900000006</v>
      </c>
      <c r="N316" s="20">
        <f t="shared" si="65"/>
        <v>581029.86999999732</v>
      </c>
      <c r="O316" s="82">
        <f t="shared" si="60"/>
        <v>63988728.770000003</v>
      </c>
      <c r="P316" s="21">
        <f t="shared" si="66"/>
        <v>633551.77000000328</v>
      </c>
      <c r="Q316" s="64">
        <f t="shared" si="67"/>
        <v>1.0000000000000052E-2</v>
      </c>
      <c r="R316" s="67">
        <f t="shared" si="68"/>
        <v>-169</v>
      </c>
      <c r="S316" s="55">
        <f t="shared" si="69"/>
        <v>-1.8800547329543556E-2</v>
      </c>
      <c r="U316" s="1">
        <f t="shared" si="61"/>
        <v>7189</v>
      </c>
    </row>
    <row r="317" spans="1:21" ht="14.4" x14ac:dyDescent="0.55000000000000004">
      <c r="A317" s="1">
        <f t="shared" si="62"/>
        <v>310</v>
      </c>
      <c r="B317" s="85">
        <v>5922</v>
      </c>
      <c r="C317" s="85">
        <v>5922</v>
      </c>
      <c r="D317" s="35" t="s">
        <v>327</v>
      </c>
      <c r="E317" s="49">
        <v>717.4</v>
      </c>
      <c r="F317" s="59">
        <v>7084</v>
      </c>
      <c r="G317" s="76">
        <v>5082062</v>
      </c>
      <c r="H317" s="59">
        <v>0</v>
      </c>
      <c r="I317" s="76">
        <f t="shared" si="57"/>
        <v>5082062</v>
      </c>
      <c r="J317" s="62">
        <v>726.7</v>
      </c>
      <c r="K317" s="22">
        <f t="shared" si="54"/>
        <v>7225</v>
      </c>
      <c r="L317" s="22">
        <f t="shared" si="58"/>
        <v>7225</v>
      </c>
      <c r="M317" s="83">
        <f t="shared" si="59"/>
        <v>5250407.5</v>
      </c>
      <c r="N317" s="22">
        <f t="shared" si="65"/>
        <v>0</v>
      </c>
      <c r="O317" s="83">
        <f t="shared" si="60"/>
        <v>5250407.5</v>
      </c>
      <c r="P317" s="23">
        <f t="shared" si="66"/>
        <v>168345.5</v>
      </c>
      <c r="Q317" s="65">
        <f t="shared" si="67"/>
        <v>3.3125432157262151E-2</v>
      </c>
      <c r="R317" s="68">
        <f t="shared" si="68"/>
        <v>9.3000000000000682</v>
      </c>
      <c r="S317" s="56">
        <f t="shared" si="69"/>
        <v>1.2963479230554877E-2</v>
      </c>
      <c r="U317" s="1">
        <f t="shared" si="61"/>
        <v>7225</v>
      </c>
    </row>
    <row r="318" spans="1:21" ht="14.4" x14ac:dyDescent="0.55000000000000004">
      <c r="A318" s="1">
        <f t="shared" si="62"/>
        <v>311</v>
      </c>
      <c r="B318" s="85">
        <v>819</v>
      </c>
      <c r="C318" s="85">
        <v>819</v>
      </c>
      <c r="D318" s="34" t="s">
        <v>328</v>
      </c>
      <c r="E318" s="48">
        <v>561.5</v>
      </c>
      <c r="F318" s="58">
        <v>7048</v>
      </c>
      <c r="G318" s="75">
        <v>3957452</v>
      </c>
      <c r="H318" s="58">
        <v>0</v>
      </c>
      <c r="I318" s="75">
        <f t="shared" si="57"/>
        <v>3957452</v>
      </c>
      <c r="J318" s="61">
        <v>566.4</v>
      </c>
      <c r="K318" s="20">
        <f t="shared" si="54"/>
        <v>7189</v>
      </c>
      <c r="L318" s="20">
        <f t="shared" si="58"/>
        <v>7189</v>
      </c>
      <c r="M318" s="82">
        <f t="shared" si="59"/>
        <v>4071849.5999999996</v>
      </c>
      <c r="N318" s="20">
        <f t="shared" si="65"/>
        <v>0</v>
      </c>
      <c r="O318" s="82">
        <f t="shared" si="60"/>
        <v>4071849.5999999996</v>
      </c>
      <c r="P318" s="21">
        <f t="shared" si="66"/>
        <v>114397.59999999963</v>
      </c>
      <c r="Q318" s="64">
        <f t="shared" si="67"/>
        <v>2.8906882509250807E-2</v>
      </c>
      <c r="R318" s="67">
        <f t="shared" si="68"/>
        <v>4.8999999999999773</v>
      </c>
      <c r="S318" s="55">
        <f t="shared" si="69"/>
        <v>8.7266251113089534E-3</v>
      </c>
      <c r="U318" s="1">
        <f t="shared" si="61"/>
        <v>7189</v>
      </c>
    </row>
    <row r="319" spans="1:21" ht="14.4" x14ac:dyDescent="0.55000000000000004">
      <c r="A319" s="1">
        <f t="shared" si="62"/>
        <v>312</v>
      </c>
      <c r="B319" s="85">
        <v>6969</v>
      </c>
      <c r="C319" s="85">
        <v>6969</v>
      </c>
      <c r="D319" s="34" t="s">
        <v>329</v>
      </c>
      <c r="E319" s="48">
        <v>322.60000000000002</v>
      </c>
      <c r="F319" s="58">
        <v>7198</v>
      </c>
      <c r="G319" s="75">
        <v>2322075</v>
      </c>
      <c r="H319" s="58">
        <v>107549</v>
      </c>
      <c r="I319" s="75">
        <f t="shared" si="57"/>
        <v>2429624</v>
      </c>
      <c r="J319" s="61">
        <v>339.7</v>
      </c>
      <c r="K319" s="20">
        <f t="shared" si="54"/>
        <v>7339</v>
      </c>
      <c r="L319" s="20">
        <f t="shared" si="58"/>
        <v>7339</v>
      </c>
      <c r="M319" s="82">
        <f t="shared" si="59"/>
        <v>2493058.2999999998</v>
      </c>
      <c r="N319" s="20">
        <f t="shared" si="65"/>
        <v>0</v>
      </c>
      <c r="O319" s="82">
        <f t="shared" si="60"/>
        <v>2493058.2999999998</v>
      </c>
      <c r="P319" s="21">
        <f t="shared" si="66"/>
        <v>63434.299999999814</v>
      </c>
      <c r="Q319" s="64">
        <f t="shared" si="67"/>
        <v>2.6108690068915936E-2</v>
      </c>
      <c r="R319" s="67">
        <f t="shared" si="68"/>
        <v>17.099999999999966</v>
      </c>
      <c r="S319" s="55">
        <f t="shared" si="69"/>
        <v>5.3006819590824442E-2</v>
      </c>
      <c r="U319" s="1">
        <f t="shared" si="61"/>
        <v>7339</v>
      </c>
    </row>
    <row r="320" spans="1:21" ht="14.4" x14ac:dyDescent="0.55000000000000004">
      <c r="A320" s="1">
        <f t="shared" si="62"/>
        <v>313</v>
      </c>
      <c r="B320" s="85">
        <v>6975</v>
      </c>
      <c r="C320" s="85">
        <v>6975</v>
      </c>
      <c r="D320" s="34" t="s">
        <v>330</v>
      </c>
      <c r="E320" s="48">
        <v>1301.7</v>
      </c>
      <c r="F320" s="58">
        <v>7048</v>
      </c>
      <c r="G320" s="75">
        <v>9174382</v>
      </c>
      <c r="H320" s="58">
        <v>86979</v>
      </c>
      <c r="I320" s="75">
        <f t="shared" si="57"/>
        <v>9261361</v>
      </c>
      <c r="J320" s="61">
        <v>1238.5</v>
      </c>
      <c r="K320" s="20">
        <f t="shared" si="54"/>
        <v>7189</v>
      </c>
      <c r="L320" s="20">
        <f t="shared" si="58"/>
        <v>7189</v>
      </c>
      <c r="M320" s="82">
        <f t="shared" si="59"/>
        <v>8903576.5</v>
      </c>
      <c r="N320" s="20">
        <f t="shared" si="65"/>
        <v>362549.3200000003</v>
      </c>
      <c r="O320" s="82">
        <f t="shared" si="60"/>
        <v>9266125.8200000003</v>
      </c>
      <c r="P320" s="21">
        <f t="shared" si="66"/>
        <v>4764.820000000298</v>
      </c>
      <c r="Q320" s="64">
        <f t="shared" si="67"/>
        <v>5.1448377835615073E-4</v>
      </c>
      <c r="R320" s="67">
        <f t="shared" si="68"/>
        <v>-63.200000000000045</v>
      </c>
      <c r="S320" s="55">
        <f t="shared" si="69"/>
        <v>-4.8551893677498688E-2</v>
      </c>
      <c r="U320" s="1">
        <f t="shared" si="61"/>
        <v>7189</v>
      </c>
    </row>
    <row r="321" spans="1:21" ht="14.4" x14ac:dyDescent="0.55000000000000004">
      <c r="A321" s="1">
        <f t="shared" si="62"/>
        <v>314</v>
      </c>
      <c r="B321" s="85">
        <v>6983</v>
      </c>
      <c r="C321" s="85">
        <v>6983</v>
      </c>
      <c r="D321" s="34" t="s">
        <v>331</v>
      </c>
      <c r="E321" s="48">
        <v>952.3</v>
      </c>
      <c r="F321" s="58">
        <v>7048</v>
      </c>
      <c r="G321" s="75">
        <v>6711810</v>
      </c>
      <c r="H321" s="58">
        <v>0</v>
      </c>
      <c r="I321" s="75">
        <f t="shared" si="57"/>
        <v>6711810</v>
      </c>
      <c r="J321" s="61">
        <v>940.6</v>
      </c>
      <c r="K321" s="20">
        <f t="shared" si="54"/>
        <v>7189</v>
      </c>
      <c r="L321" s="20">
        <f t="shared" si="58"/>
        <v>7189</v>
      </c>
      <c r="M321" s="82">
        <f t="shared" si="59"/>
        <v>6761973.4000000004</v>
      </c>
      <c r="N321" s="20">
        <f t="shared" si="65"/>
        <v>16954.699999999255</v>
      </c>
      <c r="O321" s="82">
        <f t="shared" si="60"/>
        <v>6778928.0999999996</v>
      </c>
      <c r="P321" s="21">
        <f t="shared" si="66"/>
        <v>67118.099999999627</v>
      </c>
      <c r="Q321" s="64">
        <f t="shared" si="67"/>
        <v>9.9999999999999447E-3</v>
      </c>
      <c r="R321" s="67">
        <f t="shared" si="68"/>
        <v>-11.699999999999932</v>
      </c>
      <c r="S321" s="55">
        <f t="shared" si="69"/>
        <v>-1.2286044313766599E-2</v>
      </c>
      <c r="U321" s="1">
        <f t="shared" si="61"/>
        <v>7189</v>
      </c>
    </row>
    <row r="322" spans="1:21" ht="14.4" x14ac:dyDescent="0.55000000000000004">
      <c r="A322" s="1">
        <f t="shared" si="62"/>
        <v>315</v>
      </c>
      <c r="B322" s="85">
        <v>6985</v>
      </c>
      <c r="C322" s="85">
        <v>6985</v>
      </c>
      <c r="D322" s="35" t="s">
        <v>332</v>
      </c>
      <c r="E322" s="49">
        <v>822.2</v>
      </c>
      <c r="F322" s="59">
        <v>7048</v>
      </c>
      <c r="G322" s="76">
        <v>5794866</v>
      </c>
      <c r="H322" s="59">
        <v>251285</v>
      </c>
      <c r="I322" s="76">
        <f t="shared" si="57"/>
        <v>6046151</v>
      </c>
      <c r="J322" s="62">
        <v>815.3</v>
      </c>
      <c r="K322" s="22">
        <f t="shared" si="54"/>
        <v>7189</v>
      </c>
      <c r="L322" s="22">
        <f t="shared" si="58"/>
        <v>7189</v>
      </c>
      <c r="M322" s="83">
        <f t="shared" si="59"/>
        <v>5861191.6999999993</v>
      </c>
      <c r="N322" s="22">
        <f t="shared" si="65"/>
        <v>0</v>
      </c>
      <c r="O322" s="83">
        <f t="shared" si="60"/>
        <v>5861191.6999999993</v>
      </c>
      <c r="P322" s="23">
        <f t="shared" si="66"/>
        <v>-184959.30000000075</v>
      </c>
      <c r="Q322" s="65">
        <f t="shared" si="67"/>
        <v>-3.0591247224887493E-2</v>
      </c>
      <c r="R322" s="68">
        <f t="shared" si="68"/>
        <v>-6.9000000000000909</v>
      </c>
      <c r="S322" s="56">
        <f t="shared" si="69"/>
        <v>-8.3921187059110801E-3</v>
      </c>
      <c r="U322" s="1">
        <f t="shared" si="61"/>
        <v>7189</v>
      </c>
    </row>
    <row r="323" spans="1:21" ht="14.4" x14ac:dyDescent="0.55000000000000004">
      <c r="A323" s="1">
        <f t="shared" si="62"/>
        <v>316</v>
      </c>
      <c r="B323" s="85">
        <v>6987</v>
      </c>
      <c r="C323" s="85">
        <v>6987</v>
      </c>
      <c r="D323" s="34" t="s">
        <v>333</v>
      </c>
      <c r="E323" s="48">
        <v>633.70000000000005</v>
      </c>
      <c r="F323" s="58">
        <v>7048</v>
      </c>
      <c r="G323" s="75">
        <v>4466318</v>
      </c>
      <c r="H323" s="58">
        <v>0</v>
      </c>
      <c r="I323" s="75">
        <f t="shared" si="57"/>
        <v>4466318</v>
      </c>
      <c r="J323" s="61">
        <v>630.20000000000005</v>
      </c>
      <c r="K323" s="20">
        <f t="shared" si="54"/>
        <v>7189</v>
      </c>
      <c r="L323" s="20">
        <f t="shared" si="58"/>
        <v>7189</v>
      </c>
      <c r="M323" s="82">
        <f t="shared" si="59"/>
        <v>4530507.8000000007</v>
      </c>
      <c r="N323" s="20">
        <f t="shared" si="65"/>
        <v>0</v>
      </c>
      <c r="O323" s="82">
        <f t="shared" si="60"/>
        <v>4530507.8000000007</v>
      </c>
      <c r="P323" s="21">
        <f t="shared" si="66"/>
        <v>64189.800000000745</v>
      </c>
      <c r="Q323" s="64">
        <f t="shared" si="67"/>
        <v>1.4371972618161257E-2</v>
      </c>
      <c r="R323" s="67">
        <f t="shared" si="68"/>
        <v>-3.5</v>
      </c>
      <c r="S323" s="55">
        <f t="shared" si="69"/>
        <v>-5.5231181947293668E-3</v>
      </c>
      <c r="U323" s="1">
        <f t="shared" si="61"/>
        <v>7189</v>
      </c>
    </row>
    <row r="324" spans="1:21" ht="14.4" x14ac:dyDescent="0.55000000000000004">
      <c r="A324" s="1">
        <f t="shared" si="62"/>
        <v>317</v>
      </c>
      <c r="B324" s="85">
        <v>6990</v>
      </c>
      <c r="C324" s="85">
        <v>6990</v>
      </c>
      <c r="D324" s="34" t="s">
        <v>334</v>
      </c>
      <c r="E324" s="48">
        <v>877.9</v>
      </c>
      <c r="F324" s="58">
        <v>7051</v>
      </c>
      <c r="G324" s="75">
        <v>6190073</v>
      </c>
      <c r="H324" s="58">
        <v>0</v>
      </c>
      <c r="I324" s="75">
        <f t="shared" si="57"/>
        <v>6190073</v>
      </c>
      <c r="J324" s="61">
        <v>829.8</v>
      </c>
      <c r="K324" s="20">
        <f t="shared" si="54"/>
        <v>7192</v>
      </c>
      <c r="L324" s="20">
        <f t="shared" si="58"/>
        <v>7192</v>
      </c>
      <c r="M324" s="82">
        <f t="shared" si="59"/>
        <v>5967921.5999999996</v>
      </c>
      <c r="N324" s="20">
        <f t="shared" si="65"/>
        <v>284052.13000000082</v>
      </c>
      <c r="O324" s="82">
        <f t="shared" si="60"/>
        <v>6251973.7300000004</v>
      </c>
      <c r="P324" s="21">
        <f t="shared" si="66"/>
        <v>61900.730000000447</v>
      </c>
      <c r="Q324" s="64">
        <f t="shared" si="67"/>
        <v>1.0000000000000073E-2</v>
      </c>
      <c r="R324" s="67">
        <f t="shared" si="68"/>
        <v>-48.100000000000023</v>
      </c>
      <c r="S324" s="55">
        <f t="shared" si="69"/>
        <v>-5.478983938945213E-2</v>
      </c>
      <c r="U324" s="1">
        <f t="shared" si="61"/>
        <v>7192</v>
      </c>
    </row>
    <row r="325" spans="1:21" ht="14.4" x14ac:dyDescent="0.55000000000000004">
      <c r="A325" s="1">
        <f t="shared" si="62"/>
        <v>318</v>
      </c>
      <c r="B325" s="85">
        <v>6961</v>
      </c>
      <c r="C325" s="85">
        <v>6961</v>
      </c>
      <c r="D325" s="34" t="s">
        <v>335</v>
      </c>
      <c r="E325" s="48">
        <v>3129.6</v>
      </c>
      <c r="F325" s="58">
        <v>7083</v>
      </c>
      <c r="G325" s="75">
        <v>22166957</v>
      </c>
      <c r="H325" s="58">
        <v>0</v>
      </c>
      <c r="I325" s="75">
        <f t="shared" si="57"/>
        <v>22166957</v>
      </c>
      <c r="J325" s="61">
        <v>3197.7</v>
      </c>
      <c r="K325" s="20">
        <f t="shared" si="54"/>
        <v>7224</v>
      </c>
      <c r="L325" s="20">
        <f t="shared" si="58"/>
        <v>7224</v>
      </c>
      <c r="M325" s="82">
        <f t="shared" si="59"/>
        <v>23100184.799999997</v>
      </c>
      <c r="N325" s="20">
        <f t="shared" si="65"/>
        <v>0</v>
      </c>
      <c r="O325" s="82">
        <f t="shared" si="60"/>
        <v>23100184.799999997</v>
      </c>
      <c r="P325" s="21">
        <f t="shared" si="66"/>
        <v>933227.79999999702</v>
      </c>
      <c r="Q325" s="64">
        <f t="shared" si="67"/>
        <v>4.2099950841245237E-2</v>
      </c>
      <c r="R325" s="67">
        <f t="shared" si="68"/>
        <v>68.099999999999909</v>
      </c>
      <c r="S325" s="55">
        <f t="shared" si="69"/>
        <v>2.1759969325153346E-2</v>
      </c>
      <c r="U325" s="1">
        <f t="shared" si="61"/>
        <v>7224</v>
      </c>
    </row>
    <row r="326" spans="1:21" ht="14.4" x14ac:dyDescent="0.55000000000000004">
      <c r="A326" s="1">
        <f t="shared" si="62"/>
        <v>319</v>
      </c>
      <c r="B326" s="85">
        <v>6992</v>
      </c>
      <c r="C326" s="85">
        <v>6992</v>
      </c>
      <c r="D326" s="34" t="s">
        <v>336</v>
      </c>
      <c r="E326" s="48">
        <v>551.79999999999995</v>
      </c>
      <c r="F326" s="58">
        <v>7057</v>
      </c>
      <c r="G326" s="75">
        <v>3894053</v>
      </c>
      <c r="H326" s="58">
        <v>32410</v>
      </c>
      <c r="I326" s="75">
        <f t="shared" si="57"/>
        <v>3926463</v>
      </c>
      <c r="J326" s="61">
        <v>532.4</v>
      </c>
      <c r="K326" s="20">
        <f t="shared" si="54"/>
        <v>7198</v>
      </c>
      <c r="L326" s="20">
        <f t="shared" si="58"/>
        <v>7198</v>
      </c>
      <c r="M326" s="82">
        <f t="shared" si="59"/>
        <v>3832215.1999999997</v>
      </c>
      <c r="N326" s="20">
        <f t="shared" si="65"/>
        <v>100778.33000000054</v>
      </c>
      <c r="O326" s="82">
        <f t="shared" si="60"/>
        <v>3932993.5300000003</v>
      </c>
      <c r="P326" s="21">
        <f t="shared" si="66"/>
        <v>6530.5300000002608</v>
      </c>
      <c r="Q326" s="64">
        <f t="shared" si="67"/>
        <v>1.6632093566144035E-3</v>
      </c>
      <c r="R326" s="67">
        <f t="shared" si="68"/>
        <v>-19.399999999999977</v>
      </c>
      <c r="S326" s="55">
        <f t="shared" si="69"/>
        <v>-3.5157665820949584E-2</v>
      </c>
      <c r="U326" s="1">
        <f t="shared" si="61"/>
        <v>7198</v>
      </c>
    </row>
    <row r="327" spans="1:21" ht="14.4" x14ac:dyDescent="0.55000000000000004">
      <c r="A327" s="1">
        <f t="shared" si="62"/>
        <v>320</v>
      </c>
      <c r="B327" s="85">
        <v>7002</v>
      </c>
      <c r="C327" s="85">
        <v>7002</v>
      </c>
      <c r="D327" s="35" t="s">
        <v>337</v>
      </c>
      <c r="E327" s="49">
        <v>189.1</v>
      </c>
      <c r="F327" s="59">
        <v>7048</v>
      </c>
      <c r="G327" s="76">
        <v>1332777</v>
      </c>
      <c r="H327" s="59">
        <v>86863</v>
      </c>
      <c r="I327" s="76">
        <f t="shared" si="57"/>
        <v>1419640</v>
      </c>
      <c r="J327" s="62">
        <v>187.1</v>
      </c>
      <c r="K327" s="22">
        <f t="shared" si="54"/>
        <v>7189</v>
      </c>
      <c r="L327" s="22">
        <f t="shared" si="58"/>
        <v>7189</v>
      </c>
      <c r="M327" s="83">
        <f t="shared" si="59"/>
        <v>1345061.9</v>
      </c>
      <c r="N327" s="22">
        <f t="shared" si="65"/>
        <v>1042.8700000001118</v>
      </c>
      <c r="O327" s="83">
        <f t="shared" si="60"/>
        <v>1346104.77</v>
      </c>
      <c r="P327" s="23">
        <f t="shared" si="66"/>
        <v>-73535.229999999981</v>
      </c>
      <c r="Q327" s="65">
        <f t="shared" si="67"/>
        <v>-5.1798505254853328E-2</v>
      </c>
      <c r="R327" s="68">
        <f t="shared" si="68"/>
        <v>-2</v>
      </c>
      <c r="S327" s="56">
        <f t="shared" si="69"/>
        <v>-1.0576414595452142E-2</v>
      </c>
      <c r="U327" s="1">
        <f t="shared" si="61"/>
        <v>7189</v>
      </c>
    </row>
    <row r="328" spans="1:21" ht="14.4" x14ac:dyDescent="0.55000000000000004">
      <c r="A328" s="1">
        <f t="shared" si="62"/>
        <v>321</v>
      </c>
      <c r="B328" s="85">
        <v>7029</v>
      </c>
      <c r="C328" s="85">
        <v>7029</v>
      </c>
      <c r="D328" s="34" t="s">
        <v>338</v>
      </c>
      <c r="E328" s="48">
        <v>1138.4000000000001</v>
      </c>
      <c r="F328" s="58">
        <v>7048</v>
      </c>
      <c r="G328" s="75">
        <v>8023443</v>
      </c>
      <c r="H328" s="58">
        <v>0</v>
      </c>
      <c r="I328" s="75">
        <f t="shared" si="57"/>
        <v>8023443</v>
      </c>
      <c r="J328" s="61">
        <v>1142.5999999999999</v>
      </c>
      <c r="K328" s="20">
        <f t="shared" ref="K328:K334" si="70">ROUND(F328+$G$2,0)+T328</f>
        <v>7189</v>
      </c>
      <c r="L328" s="20">
        <f t="shared" si="58"/>
        <v>7189</v>
      </c>
      <c r="M328" s="82">
        <f t="shared" si="59"/>
        <v>8214151.3999999994</v>
      </c>
      <c r="N328" s="20">
        <f t="shared" si="65"/>
        <v>0</v>
      </c>
      <c r="O328" s="82">
        <f t="shared" ref="O328:O334" si="71">M328+N328</f>
        <v>8214151.3999999994</v>
      </c>
      <c r="P328" s="21">
        <f t="shared" si="66"/>
        <v>190708.39999999944</v>
      </c>
      <c r="Q328" s="64">
        <f t="shared" si="67"/>
        <v>2.3768898214893461E-2</v>
      </c>
      <c r="R328" s="67">
        <f t="shared" si="68"/>
        <v>4.1999999999998181</v>
      </c>
      <c r="S328" s="55">
        <f t="shared" si="69"/>
        <v>3.6893886156006833E-3</v>
      </c>
      <c r="U328" s="1">
        <f t="shared" si="61"/>
        <v>7189</v>
      </c>
    </row>
    <row r="329" spans="1:21" ht="14.4" x14ac:dyDescent="0.55000000000000004">
      <c r="A329" s="1">
        <f t="shared" si="62"/>
        <v>322</v>
      </c>
      <c r="B329" s="85">
        <v>7038</v>
      </c>
      <c r="C329" s="85">
        <v>7038</v>
      </c>
      <c r="D329" s="34" t="s">
        <v>339</v>
      </c>
      <c r="E329" s="48">
        <v>849.9</v>
      </c>
      <c r="F329" s="58">
        <v>7048</v>
      </c>
      <c r="G329" s="75">
        <v>5990095</v>
      </c>
      <c r="H329" s="58">
        <v>0</v>
      </c>
      <c r="I329" s="75">
        <f t="shared" ref="I329:I334" si="72">G329+H329</f>
        <v>5990095</v>
      </c>
      <c r="J329" s="61">
        <v>843.4</v>
      </c>
      <c r="K329" s="20">
        <f t="shared" si="70"/>
        <v>7189</v>
      </c>
      <c r="L329" s="20">
        <f t="shared" ref="L329:L334" si="73">U329</f>
        <v>7189</v>
      </c>
      <c r="M329" s="82">
        <f t="shared" ref="M329:M334" si="74">J329*L329</f>
        <v>6063202.5999999996</v>
      </c>
      <c r="N329" s="20">
        <f t="shared" si="65"/>
        <v>0</v>
      </c>
      <c r="O329" s="82">
        <f t="shared" si="71"/>
        <v>6063202.5999999996</v>
      </c>
      <c r="P329" s="21">
        <f t="shared" si="66"/>
        <v>73107.599999999627</v>
      </c>
      <c r="Q329" s="64">
        <f t="shared" si="67"/>
        <v>1.2204748004831246E-2</v>
      </c>
      <c r="R329" s="67">
        <f t="shared" si="68"/>
        <v>-6.5</v>
      </c>
      <c r="S329" s="55">
        <f t="shared" si="69"/>
        <v>-7.6479585833627486E-3</v>
      </c>
      <c r="U329" s="1">
        <f t="shared" ref="U329:U334" si="75">IF(K329&lt;=7048,7048,K329)</f>
        <v>7189</v>
      </c>
    </row>
    <row r="330" spans="1:21" ht="14.4" x14ac:dyDescent="0.55000000000000004">
      <c r="A330" s="1">
        <f t="shared" ref="A330:A334" si="76">A329+1</f>
        <v>323</v>
      </c>
      <c r="B330" s="85">
        <v>7047</v>
      </c>
      <c r="C330" s="85">
        <v>7047</v>
      </c>
      <c r="D330" s="34" t="s">
        <v>340</v>
      </c>
      <c r="E330" s="48">
        <v>308.10000000000002</v>
      </c>
      <c r="F330" s="58">
        <v>7058</v>
      </c>
      <c r="G330" s="75">
        <v>2174570</v>
      </c>
      <c r="H330" s="58">
        <v>64570</v>
      </c>
      <c r="I330" s="75">
        <f t="shared" si="72"/>
        <v>2239140</v>
      </c>
      <c r="J330" s="61">
        <v>314</v>
      </c>
      <c r="K330" s="20">
        <f t="shared" si="70"/>
        <v>7199</v>
      </c>
      <c r="L330" s="20">
        <f t="shared" si="73"/>
        <v>7199</v>
      </c>
      <c r="M330" s="82">
        <f t="shared" si="74"/>
        <v>2260486</v>
      </c>
      <c r="N330" s="20">
        <f t="shared" si="65"/>
        <v>0</v>
      </c>
      <c r="O330" s="82">
        <f t="shared" si="71"/>
        <v>2260486</v>
      </c>
      <c r="P330" s="21">
        <f t="shared" si="66"/>
        <v>21346</v>
      </c>
      <c r="Q330" s="64">
        <f t="shared" si="67"/>
        <v>9.5331243245174481E-3</v>
      </c>
      <c r="R330" s="67">
        <f t="shared" si="68"/>
        <v>5.8999999999999773</v>
      </c>
      <c r="S330" s="55">
        <f t="shared" si="69"/>
        <v>1.9149626744563379E-2</v>
      </c>
      <c r="U330" s="1">
        <f t="shared" si="75"/>
        <v>7199</v>
      </c>
    </row>
    <row r="331" spans="1:21" ht="14.4" x14ac:dyDescent="0.55000000000000004">
      <c r="A331" s="1">
        <f t="shared" si="76"/>
        <v>324</v>
      </c>
      <c r="B331" s="85">
        <v>7056</v>
      </c>
      <c r="C331" s="85">
        <v>7056</v>
      </c>
      <c r="D331" s="34" t="s">
        <v>341</v>
      </c>
      <c r="E331" s="48">
        <v>1728</v>
      </c>
      <c r="F331" s="58">
        <v>7048</v>
      </c>
      <c r="G331" s="75">
        <v>12178944</v>
      </c>
      <c r="H331" s="58">
        <v>0</v>
      </c>
      <c r="I331" s="75">
        <f t="shared" si="72"/>
        <v>12178944</v>
      </c>
      <c r="J331" s="61">
        <v>1669.6</v>
      </c>
      <c r="K331" s="20">
        <f t="shared" si="70"/>
        <v>7189</v>
      </c>
      <c r="L331" s="20">
        <f t="shared" si="73"/>
        <v>7189</v>
      </c>
      <c r="M331" s="82">
        <f t="shared" si="74"/>
        <v>12002754.399999999</v>
      </c>
      <c r="N331" s="20">
        <f t="shared" si="65"/>
        <v>297979.04000000097</v>
      </c>
      <c r="O331" s="82">
        <f t="shared" si="71"/>
        <v>12300733.439999999</v>
      </c>
      <c r="P331" s="21">
        <f t="shared" si="66"/>
        <v>121789.43999999948</v>
      </c>
      <c r="Q331" s="64">
        <f t="shared" si="67"/>
        <v>9.9999999999999568E-3</v>
      </c>
      <c r="R331" s="67">
        <f t="shared" si="68"/>
        <v>-58.400000000000091</v>
      </c>
      <c r="S331" s="55">
        <f t="shared" si="69"/>
        <v>-3.3796296296296352E-2</v>
      </c>
      <c r="U331" s="1">
        <f t="shared" si="75"/>
        <v>7189</v>
      </c>
    </row>
    <row r="332" spans="1:21" ht="14.4" x14ac:dyDescent="0.55000000000000004">
      <c r="A332" s="1">
        <f t="shared" si="76"/>
        <v>325</v>
      </c>
      <c r="B332" s="85">
        <v>7092</v>
      </c>
      <c r="C332" s="85">
        <v>7092</v>
      </c>
      <c r="D332" s="35" t="s">
        <v>342</v>
      </c>
      <c r="E332" s="49">
        <v>454.1</v>
      </c>
      <c r="F332" s="59">
        <v>7048</v>
      </c>
      <c r="G332" s="76">
        <v>3200497</v>
      </c>
      <c r="H332" s="59">
        <v>37644</v>
      </c>
      <c r="I332" s="76">
        <f t="shared" si="72"/>
        <v>3238141</v>
      </c>
      <c r="J332" s="62">
        <v>470.3</v>
      </c>
      <c r="K332" s="22">
        <f t="shared" si="70"/>
        <v>7189</v>
      </c>
      <c r="L332" s="22">
        <f t="shared" si="73"/>
        <v>7189</v>
      </c>
      <c r="M332" s="83">
        <f t="shared" si="74"/>
        <v>3380986.7</v>
      </c>
      <c r="N332" s="22">
        <f t="shared" si="65"/>
        <v>0</v>
      </c>
      <c r="O332" s="83">
        <f t="shared" si="71"/>
        <v>3380986.7</v>
      </c>
      <c r="P332" s="23">
        <f t="shared" si="66"/>
        <v>142845.70000000019</v>
      </c>
      <c r="Q332" s="65">
        <f t="shared" si="67"/>
        <v>4.4113489807886742E-2</v>
      </c>
      <c r="R332" s="68">
        <f t="shared" si="68"/>
        <v>16.199999999999989</v>
      </c>
      <c r="S332" s="56">
        <f t="shared" si="69"/>
        <v>3.5674961462232958E-2</v>
      </c>
      <c r="U332" s="1">
        <f t="shared" si="75"/>
        <v>7189</v>
      </c>
    </row>
    <row r="333" spans="1:21" ht="14.4" x14ac:dyDescent="0.55000000000000004">
      <c r="A333" s="1">
        <f t="shared" si="76"/>
        <v>326</v>
      </c>
      <c r="B333" s="85">
        <v>7098</v>
      </c>
      <c r="C333" s="85">
        <v>7098</v>
      </c>
      <c r="D333" s="34" t="s">
        <v>343</v>
      </c>
      <c r="E333" s="48">
        <v>557.1</v>
      </c>
      <c r="F333" s="58">
        <v>7048</v>
      </c>
      <c r="G333" s="75">
        <v>3926441</v>
      </c>
      <c r="H333" s="58">
        <v>0</v>
      </c>
      <c r="I333" s="75">
        <f t="shared" si="72"/>
        <v>3926441</v>
      </c>
      <c r="J333" s="61">
        <v>531</v>
      </c>
      <c r="K333" s="20">
        <f t="shared" si="70"/>
        <v>7189</v>
      </c>
      <c r="L333" s="20">
        <f t="shared" si="73"/>
        <v>7189</v>
      </c>
      <c r="M333" s="82">
        <f t="shared" si="74"/>
        <v>3817359</v>
      </c>
      <c r="N333" s="20">
        <f t="shared" si="65"/>
        <v>148346.41000000015</v>
      </c>
      <c r="O333" s="82">
        <f t="shared" si="71"/>
        <v>3965705.41</v>
      </c>
      <c r="P333" s="21">
        <f t="shared" si="66"/>
        <v>39264.410000000149</v>
      </c>
      <c r="Q333" s="64">
        <f t="shared" si="67"/>
        <v>1.0000000000000038E-2</v>
      </c>
      <c r="R333" s="67">
        <f t="shared" si="68"/>
        <v>-26.100000000000023</v>
      </c>
      <c r="S333" s="55">
        <f t="shared" si="69"/>
        <v>-4.6849757673667246E-2</v>
      </c>
      <c r="U333" s="1">
        <f t="shared" si="75"/>
        <v>7189</v>
      </c>
    </row>
    <row r="334" spans="1:21" ht="14.4" x14ac:dyDescent="0.55000000000000004">
      <c r="A334" s="1">
        <f t="shared" si="76"/>
        <v>327</v>
      </c>
      <c r="B334" s="85">
        <v>7110</v>
      </c>
      <c r="C334" s="85">
        <v>7110</v>
      </c>
      <c r="D334" s="89" t="s">
        <v>344</v>
      </c>
      <c r="E334" s="90">
        <v>980</v>
      </c>
      <c r="F334" s="91">
        <v>7120</v>
      </c>
      <c r="G334" s="92">
        <v>6977600</v>
      </c>
      <c r="H334" s="91">
        <v>0</v>
      </c>
      <c r="I334" s="92">
        <f t="shared" si="72"/>
        <v>6977600</v>
      </c>
      <c r="J334" s="93">
        <v>1006.7</v>
      </c>
      <c r="K334" s="94">
        <f t="shared" si="70"/>
        <v>7261</v>
      </c>
      <c r="L334" s="94">
        <f t="shared" si="73"/>
        <v>7261</v>
      </c>
      <c r="M334" s="95">
        <f t="shared" si="74"/>
        <v>7309648.7000000002</v>
      </c>
      <c r="N334" s="94">
        <f t="shared" si="65"/>
        <v>0</v>
      </c>
      <c r="O334" s="95">
        <f t="shared" si="71"/>
        <v>7309648.7000000002</v>
      </c>
      <c r="P334" s="96">
        <f t="shared" si="66"/>
        <v>332048.70000000019</v>
      </c>
      <c r="Q334" s="97">
        <f>P334/I334</f>
        <v>4.7587809562027086E-2</v>
      </c>
      <c r="R334" s="69">
        <f t="shared" si="68"/>
        <v>26.700000000000045</v>
      </c>
      <c r="S334" s="98">
        <f>R334/E334</f>
        <v>2.7244897959183719E-2</v>
      </c>
      <c r="U334" s="1">
        <f t="shared" si="75"/>
        <v>7261</v>
      </c>
    </row>
    <row r="335" spans="1:21" x14ac:dyDescent="0.4">
      <c r="G335" s="77"/>
      <c r="I335" s="77"/>
      <c r="M335" s="77"/>
      <c r="O335" s="77"/>
      <c r="Q335" s="4"/>
    </row>
    <row r="336" spans="1:21" x14ac:dyDescent="0.4">
      <c r="D336" s="8" t="s">
        <v>11</v>
      </c>
      <c r="E336" s="17">
        <f t="shared" ref="E336:S336" si="77">MIN(E$8:E$334)</f>
        <v>102</v>
      </c>
      <c r="F336" s="9">
        <f t="shared" si="77"/>
        <v>7048</v>
      </c>
      <c r="G336" s="78">
        <f t="shared" si="77"/>
        <v>718896</v>
      </c>
      <c r="H336" s="10">
        <f t="shared" si="77"/>
        <v>0</v>
      </c>
      <c r="I336" s="78">
        <f t="shared" si="77"/>
        <v>718896</v>
      </c>
      <c r="J336" s="17">
        <f t="shared" si="77"/>
        <v>102</v>
      </c>
      <c r="K336" s="9">
        <f t="shared" si="77"/>
        <v>7189</v>
      </c>
      <c r="L336" s="9">
        <f t="shared" si="77"/>
        <v>7189</v>
      </c>
      <c r="M336" s="78">
        <f t="shared" si="77"/>
        <v>733278</v>
      </c>
      <c r="N336" s="10">
        <f t="shared" si="77"/>
        <v>0</v>
      </c>
      <c r="O336" s="78">
        <f t="shared" si="77"/>
        <v>733278</v>
      </c>
      <c r="P336" s="9">
        <f t="shared" si="77"/>
        <v>-229505.77000000002</v>
      </c>
      <c r="Q336" s="24">
        <f t="shared" si="77"/>
        <v>-0.10359179227229855</v>
      </c>
      <c r="R336" s="66">
        <f t="shared" si="77"/>
        <v>-985.20000000000073</v>
      </c>
      <c r="S336" s="24">
        <f t="shared" si="77"/>
        <v>-9.0909090909090912E-2</v>
      </c>
    </row>
    <row r="337" spans="4:19" x14ac:dyDescent="0.4">
      <c r="D337" s="11" t="s">
        <v>12</v>
      </c>
      <c r="E337" s="18">
        <f t="shared" ref="E337:S337" si="78">MAX(E$8:E$334)</f>
        <v>32606.7</v>
      </c>
      <c r="F337" s="12">
        <f t="shared" si="78"/>
        <v>7203</v>
      </c>
      <c r="G337" s="79">
        <f t="shared" si="78"/>
        <v>231377143</v>
      </c>
      <c r="H337" s="13">
        <f t="shared" si="78"/>
        <v>433820</v>
      </c>
      <c r="I337" s="79">
        <f t="shared" si="78"/>
        <v>231377143</v>
      </c>
      <c r="J337" s="18">
        <f t="shared" si="78"/>
        <v>31621.5</v>
      </c>
      <c r="K337" s="12">
        <f t="shared" si="78"/>
        <v>7344</v>
      </c>
      <c r="L337" s="12">
        <f t="shared" si="78"/>
        <v>7344</v>
      </c>
      <c r="M337" s="79">
        <f t="shared" si="78"/>
        <v>228844795.5</v>
      </c>
      <c r="N337" s="13">
        <f t="shared" si="78"/>
        <v>4846118.9300000072</v>
      </c>
      <c r="O337" s="79">
        <f t="shared" si="78"/>
        <v>233690914.43000001</v>
      </c>
      <c r="P337" s="12">
        <f t="shared" si="78"/>
        <v>3758431.3000000119</v>
      </c>
      <c r="Q337" s="25">
        <f t="shared" si="78"/>
        <v>0.12260624624424109</v>
      </c>
      <c r="R337" s="67">
        <f t="shared" si="78"/>
        <v>293.30000000000109</v>
      </c>
      <c r="S337" s="25">
        <f t="shared" si="78"/>
        <v>0.10058823529411762</v>
      </c>
    </row>
    <row r="338" spans="4:19" x14ac:dyDescent="0.4">
      <c r="D338" s="11" t="s">
        <v>13</v>
      </c>
      <c r="E338" s="18">
        <f t="shared" ref="E338:S338" si="79">AVERAGE(E$8:E$334)</f>
        <v>1498.759633027523</v>
      </c>
      <c r="F338" s="12">
        <f t="shared" si="79"/>
        <v>7069.5443425076455</v>
      </c>
      <c r="G338" s="79">
        <f t="shared" si="79"/>
        <v>10585609.917431192</v>
      </c>
      <c r="H338" s="13">
        <f t="shared" si="79"/>
        <v>25232.990825688074</v>
      </c>
      <c r="I338" s="79">
        <f t="shared" si="79"/>
        <v>10610842.908256881</v>
      </c>
      <c r="J338" s="18">
        <f t="shared" si="79"/>
        <v>1480.6070336391429</v>
      </c>
      <c r="K338" s="12">
        <f t="shared" si="79"/>
        <v>7210.5443425076455</v>
      </c>
      <c r="L338" s="12">
        <f t="shared" si="79"/>
        <v>7210.5443425076455</v>
      </c>
      <c r="M338" s="79">
        <f t="shared" si="79"/>
        <v>10666156.585321104</v>
      </c>
      <c r="N338" s="13">
        <f t="shared" si="79"/>
        <v>107555.45088685023</v>
      </c>
      <c r="O338" s="79">
        <f t="shared" si="79"/>
        <v>10773712.036207952</v>
      </c>
      <c r="P338" s="12">
        <f t="shared" si="79"/>
        <v>162869.12795107029</v>
      </c>
      <c r="Q338" s="25">
        <f t="shared" si="79"/>
        <v>1.4542046948507574E-2</v>
      </c>
      <c r="R338" s="67">
        <f t="shared" si="79"/>
        <v>-18.170245398773016</v>
      </c>
      <c r="S338" s="25">
        <f t="shared" si="79"/>
        <v>-8.7466997849319529E-3</v>
      </c>
    </row>
    <row r="339" spans="4:19" x14ac:dyDescent="0.4">
      <c r="D339" s="11" t="s">
        <v>14</v>
      </c>
      <c r="E339" s="18">
        <f t="shared" ref="E339:S339" si="80">MEDIAN(E$8:E$334)</f>
        <v>682.6</v>
      </c>
      <c r="F339" s="12">
        <f t="shared" si="80"/>
        <v>7048</v>
      </c>
      <c r="G339" s="79">
        <f t="shared" si="80"/>
        <v>4819156</v>
      </c>
      <c r="H339" s="13">
        <f t="shared" si="80"/>
        <v>0</v>
      </c>
      <c r="I339" s="79">
        <f t="shared" si="80"/>
        <v>4875532</v>
      </c>
      <c r="J339" s="18">
        <f t="shared" si="80"/>
        <v>676.6</v>
      </c>
      <c r="K339" s="12">
        <f t="shared" si="80"/>
        <v>7189</v>
      </c>
      <c r="L339" s="12">
        <f t="shared" si="80"/>
        <v>7189</v>
      </c>
      <c r="M339" s="79">
        <f t="shared" si="80"/>
        <v>4883112</v>
      </c>
      <c r="N339" s="13">
        <f t="shared" si="80"/>
        <v>0</v>
      </c>
      <c r="O339" s="79">
        <f t="shared" si="80"/>
        <v>4919973.6100000003</v>
      </c>
      <c r="P339" s="12">
        <f t="shared" si="80"/>
        <v>70208.099999999627</v>
      </c>
      <c r="Q339" s="25">
        <f t="shared" si="80"/>
        <v>1.0000000000000049E-2</v>
      </c>
      <c r="R339" s="67">
        <f t="shared" si="80"/>
        <v>-6.7500000000000284</v>
      </c>
      <c r="S339" s="25">
        <f t="shared" si="80"/>
        <v>-9.3195090926138646E-3</v>
      </c>
    </row>
    <row r="340" spans="4:19" x14ac:dyDescent="0.4">
      <c r="D340" s="11" t="s">
        <v>15</v>
      </c>
      <c r="E340" s="18">
        <f t="shared" ref="E340:S340" si="81">COUNTIF(E$8:E$334,"&gt;0")</f>
        <v>327</v>
      </c>
      <c r="F340" s="28">
        <f t="shared" si="81"/>
        <v>327</v>
      </c>
      <c r="G340" s="27">
        <f t="shared" si="81"/>
        <v>327</v>
      </c>
      <c r="H340" s="13">
        <f t="shared" si="81"/>
        <v>106</v>
      </c>
      <c r="I340" s="27">
        <f t="shared" si="81"/>
        <v>327</v>
      </c>
      <c r="J340" s="27">
        <f t="shared" si="81"/>
        <v>327</v>
      </c>
      <c r="K340" s="28">
        <f t="shared" si="81"/>
        <v>327</v>
      </c>
      <c r="L340" s="28">
        <f t="shared" si="81"/>
        <v>327</v>
      </c>
      <c r="M340" s="27">
        <f t="shared" si="81"/>
        <v>327</v>
      </c>
      <c r="N340" s="27">
        <f t="shared" si="81"/>
        <v>163</v>
      </c>
      <c r="O340" s="27">
        <f t="shared" si="81"/>
        <v>327</v>
      </c>
      <c r="P340" s="28">
        <f t="shared" si="81"/>
        <v>276</v>
      </c>
      <c r="Q340" s="27">
        <f t="shared" si="81"/>
        <v>276</v>
      </c>
      <c r="R340" s="27">
        <f t="shared" si="81"/>
        <v>107</v>
      </c>
      <c r="S340" s="27">
        <f t="shared" si="81"/>
        <v>107</v>
      </c>
    </row>
    <row r="341" spans="4:19" x14ac:dyDescent="0.4">
      <c r="D341" s="14" t="s">
        <v>16</v>
      </c>
      <c r="E341" s="19">
        <f>SUM(E$8:E$334)</f>
        <v>490094.4</v>
      </c>
      <c r="F341" s="15"/>
      <c r="G341" s="80">
        <f>SUM(G$8:G$334)</f>
        <v>3461494443</v>
      </c>
      <c r="H341" s="16">
        <f>SUM(H$8:H$334)</f>
        <v>8251188</v>
      </c>
      <c r="I341" s="80">
        <f>SUM(I$8:I$334)</f>
        <v>3469745631</v>
      </c>
      <c r="J341" s="19">
        <f>SUM(J$8:J$334)</f>
        <v>484158.49999999971</v>
      </c>
      <c r="K341" s="15"/>
      <c r="L341" s="15"/>
      <c r="M341" s="80">
        <f>SUM(M$8:M$334)</f>
        <v>3487833203.400001</v>
      </c>
      <c r="N341" s="16">
        <f>SUM(N$8:N$334)</f>
        <v>35170632.440000027</v>
      </c>
      <c r="O341" s="80">
        <f>SUM(O$8:O$334)</f>
        <v>3523003835.8400002</v>
      </c>
      <c r="P341" s="15">
        <f>SUM(P$8:P$334)</f>
        <v>53258204.839999989</v>
      </c>
      <c r="Q341" s="26"/>
      <c r="R341" s="69">
        <f>SUM(R$8:R$334)</f>
        <v>-5923.5000000000036</v>
      </c>
      <c r="S341" s="26"/>
    </row>
    <row r="343" spans="4:19" x14ac:dyDescent="0.4">
      <c r="D343" s="2" t="s">
        <v>351</v>
      </c>
    </row>
  </sheetData>
  <sortState ref="A7:W341">
    <sortCondition ref="D7:D341"/>
  </sortState>
  <mergeCells count="2">
    <mergeCell ref="J6:S6"/>
    <mergeCell ref="D3:S3"/>
  </mergeCells>
  <conditionalFormatting sqref="Q8:Q33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" top="0.18" bottom="0.36" header="0.1" footer="0.09"/>
  <pageSetup scale="70" fitToHeight="0" orientation="landscape" r:id="rId1"/>
  <headerFooter>
    <oddFooter xml:space="preserve">&amp;LISFIS&amp;CPage &amp;P&amp;R1/24/2019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12</xdr:col>
                    <xdr:colOff>963930</xdr:colOff>
                    <xdr:row>3</xdr:row>
                    <xdr:rowOff>45720</xdr:rowOff>
                  </from>
                  <to>
                    <xdr:col>13</xdr:col>
                    <xdr:colOff>861060</xdr:colOff>
                    <xdr:row>4</xdr:row>
                    <xdr:rowOff>26670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9"/>
  <sheetViews>
    <sheetView showGridLines="0" topLeftCell="D4" zoomScale="130" zoomScaleNormal="130" workbookViewId="0">
      <selection activeCell="D9" sqref="D9"/>
    </sheetView>
  </sheetViews>
  <sheetFormatPr defaultRowHeight="14.4" x14ac:dyDescent="0.55000000000000004"/>
  <cols>
    <col min="1" max="1" width="2.68359375" style="105" hidden="1" customWidth="1"/>
    <col min="2" max="2" width="3.3125" style="105" hidden="1" customWidth="1"/>
    <col min="3" max="3" width="3.578125" style="105" hidden="1" customWidth="1"/>
    <col min="4" max="4" width="47.734375" style="105" customWidth="1"/>
    <col min="5" max="5" width="16.47265625" style="105" customWidth="1"/>
    <col min="6" max="6" width="16.83984375" style="105" customWidth="1"/>
    <col min="7" max="7" width="18.1015625" style="105" customWidth="1"/>
    <col min="8" max="8" width="9.9453125" style="105" customWidth="1"/>
    <col min="9" max="9" width="8.83984375" style="105"/>
    <col min="10" max="10" width="13.15625" style="105" bestFit="1" customWidth="1"/>
    <col min="11" max="20" width="8.83984375" style="105"/>
    <col min="21" max="21" width="8.89453125" style="105" bestFit="1" customWidth="1"/>
    <col min="22" max="16384" width="8.83984375" style="105"/>
  </cols>
  <sheetData>
    <row r="1" spans="1:21" hidden="1" x14ac:dyDescent="0.55000000000000004">
      <c r="A1" s="105">
        <v>1</v>
      </c>
      <c r="B1" s="105">
        <f>VLOOKUP(A1,'FY2022 RPDC '!A8:B334,2,FALSE)</f>
        <v>18</v>
      </c>
      <c r="F1" s="105">
        <v>21</v>
      </c>
      <c r="G1" s="105">
        <f>VLOOKUP(F1,Sheet1!A1:C43,3,FALSE)</f>
        <v>141</v>
      </c>
    </row>
    <row r="2" spans="1:21" ht="18.3" hidden="1" customHeight="1" x14ac:dyDescent="0.55000000000000004"/>
    <row r="3" spans="1:21" hidden="1" x14ac:dyDescent="0.55000000000000004"/>
    <row r="4" spans="1:21" ht="25.8" x14ac:dyDescent="0.95">
      <c r="D4" s="102" t="s">
        <v>358</v>
      </c>
      <c r="E4" s="101"/>
      <c r="F4" s="101"/>
      <c r="G4" s="101"/>
      <c r="H4" s="101"/>
    </row>
    <row r="6" spans="1:21" ht="18.3" x14ac:dyDescent="0.7">
      <c r="A6" s="103"/>
      <c r="B6" s="106"/>
      <c r="C6" s="106"/>
      <c r="D6" s="107" t="s">
        <v>357</v>
      </c>
      <c r="E6" s="107" t="s">
        <v>356</v>
      </c>
      <c r="G6" s="107"/>
      <c r="H6" s="107"/>
      <c r="I6" s="107"/>
      <c r="K6" s="107"/>
      <c r="L6" s="107"/>
      <c r="M6" s="107"/>
      <c r="N6" s="107"/>
      <c r="O6" s="107"/>
      <c r="P6" s="107"/>
      <c r="Q6" s="107"/>
      <c r="R6" s="107"/>
      <c r="S6" s="107"/>
      <c r="T6" s="108"/>
      <c r="U6" s="103"/>
    </row>
    <row r="7" spans="1:21" ht="25.5" customHeight="1" x14ac:dyDescent="0.7">
      <c r="A7" s="103"/>
      <c r="B7" s="106"/>
      <c r="C7" s="106"/>
      <c r="D7" s="103"/>
      <c r="E7" s="109"/>
      <c r="F7" s="109"/>
      <c r="G7" s="150"/>
      <c r="H7" s="110"/>
      <c r="I7" s="111"/>
      <c r="J7" s="110"/>
      <c r="K7" s="109"/>
      <c r="L7" s="109"/>
      <c r="M7" s="109"/>
      <c r="N7" s="109"/>
      <c r="O7" s="109"/>
      <c r="P7" s="109"/>
      <c r="Q7" s="109"/>
      <c r="R7" s="103"/>
      <c r="S7" s="103"/>
      <c r="T7" s="108"/>
      <c r="U7" s="103"/>
    </row>
    <row r="8" spans="1:21" x14ac:dyDescent="0.55000000000000004">
      <c r="A8" s="103"/>
      <c r="B8" s="106"/>
      <c r="C8" s="106"/>
      <c r="D8" s="103"/>
      <c r="E8" s="112"/>
      <c r="F8" s="113"/>
      <c r="G8" s="114"/>
      <c r="H8" s="115"/>
      <c r="I8" s="116"/>
      <c r="J8" s="117"/>
      <c r="K8" s="118"/>
      <c r="L8" s="118"/>
      <c r="M8" s="103"/>
      <c r="N8" s="103"/>
      <c r="O8" s="103"/>
      <c r="P8" s="119"/>
      <c r="Q8" s="119"/>
      <c r="R8" s="103"/>
      <c r="S8" s="103"/>
      <c r="T8" s="108"/>
      <c r="U8" s="103"/>
    </row>
    <row r="9" spans="1:21" x14ac:dyDescent="0.55000000000000004">
      <c r="A9" s="103"/>
      <c r="B9" s="106"/>
      <c r="C9" s="106"/>
      <c r="D9" s="103"/>
      <c r="F9" s="120"/>
      <c r="G9" s="120"/>
      <c r="H9" s="120"/>
      <c r="I9" s="120"/>
      <c r="J9" s="121"/>
      <c r="K9" s="122"/>
      <c r="L9" s="122"/>
      <c r="M9" s="122"/>
      <c r="N9" s="122"/>
      <c r="O9" s="122"/>
      <c r="P9" s="122"/>
      <c r="Q9" s="122"/>
      <c r="R9" s="122"/>
      <c r="S9" s="122"/>
      <c r="T9" s="108"/>
      <c r="U9" s="103"/>
    </row>
    <row r="10" spans="1:21" ht="36.6" x14ac:dyDescent="0.7">
      <c r="A10" s="123" t="s">
        <v>22</v>
      </c>
      <c r="B10" s="124" t="s">
        <v>23</v>
      </c>
      <c r="C10" s="124" t="s">
        <v>24</v>
      </c>
      <c r="D10" s="143"/>
      <c r="E10" s="144" t="s">
        <v>348</v>
      </c>
      <c r="F10" s="145" t="s">
        <v>352</v>
      </c>
      <c r="G10" s="146" t="s">
        <v>354</v>
      </c>
      <c r="H10" s="146" t="s">
        <v>355</v>
      </c>
      <c r="J10" s="125"/>
      <c r="K10" s="126"/>
      <c r="L10" s="126"/>
      <c r="M10" s="126"/>
      <c r="N10" s="126"/>
      <c r="O10" s="126"/>
      <c r="P10" s="126"/>
      <c r="Q10" s="126"/>
      <c r="R10" s="126"/>
      <c r="S10" s="126"/>
      <c r="T10" s="127"/>
      <c r="U10" s="123" t="s">
        <v>349</v>
      </c>
    </row>
    <row r="11" spans="1:21" s="128" customFormat="1" ht="18.3" x14ac:dyDescent="0.7">
      <c r="A11" s="128">
        <v>1</v>
      </c>
      <c r="B11" s="129">
        <f>B1</f>
        <v>18</v>
      </c>
      <c r="C11" s="129">
        <v>18</v>
      </c>
      <c r="D11" s="130" t="s">
        <v>5</v>
      </c>
      <c r="E11" s="131">
        <f>VLOOKUP($B11,'FY2022 RPDC '!$B$8:$J$334,4,FALSE)</f>
        <v>297.39999999999998</v>
      </c>
      <c r="F11" s="147">
        <f>VLOOKUP(B1,'FY2022 RPDC '!B8:J334,9,FALSE)</f>
        <v>295.2</v>
      </c>
      <c r="G11" s="132">
        <f>F11-E11</f>
        <v>-2.1999999999999886</v>
      </c>
      <c r="H11" s="133">
        <f>G11/E11</f>
        <v>-7.3974445191660682E-3</v>
      </c>
      <c r="J11" s="134"/>
      <c r="K11" s="134"/>
      <c r="L11" s="135"/>
      <c r="M11" s="134"/>
      <c r="N11" s="134"/>
      <c r="O11" s="134"/>
      <c r="P11" s="136"/>
      <c r="Q11" s="137"/>
      <c r="R11" s="138"/>
      <c r="S11" s="137"/>
      <c r="T11" s="139"/>
      <c r="U11" s="128">
        <f>IF(F12&lt;=7048,7048,F12)</f>
        <v>7189</v>
      </c>
    </row>
    <row r="12" spans="1:21" s="128" customFormat="1" ht="18.3" x14ac:dyDescent="0.7">
      <c r="D12" s="130" t="s">
        <v>6</v>
      </c>
      <c r="E12" s="140">
        <f>VLOOKUP($B11,'FY2022 RPDC '!$B$8:$J$334,5,FALSE)</f>
        <v>7048</v>
      </c>
      <c r="F12" s="148">
        <f>ROUND(E12+$G$1,0)+T11</f>
        <v>7189</v>
      </c>
      <c r="G12" s="141">
        <f t="shared" ref="G12:G15" si="0">F12-E12</f>
        <v>141</v>
      </c>
      <c r="H12" s="133">
        <f t="shared" ref="H12:H15" si="1">G12/E12</f>
        <v>2.0005675368898978E-2</v>
      </c>
      <c r="J12" s="134"/>
      <c r="K12" s="134"/>
      <c r="L12" s="134"/>
      <c r="M12" s="134"/>
      <c r="N12" s="134"/>
      <c r="O12" s="134"/>
      <c r="P12" s="134"/>
      <c r="Q12" s="134"/>
      <c r="R12" s="134"/>
      <c r="S12" s="134"/>
    </row>
    <row r="13" spans="1:21" s="128" customFormat="1" ht="18.3" x14ac:dyDescent="0.7">
      <c r="D13" s="130" t="s">
        <v>9</v>
      </c>
      <c r="E13" s="140">
        <f>VLOOKUP($B11,'FY2022 RPDC '!$B$8:$J$334,6,FALSE)</f>
        <v>2096075</v>
      </c>
      <c r="F13" s="148">
        <f>F11*F12</f>
        <v>2122192.7999999998</v>
      </c>
      <c r="G13" s="141">
        <f t="shared" si="0"/>
        <v>26117.799999999814</v>
      </c>
      <c r="H13" s="133">
        <f t="shared" si="1"/>
        <v>1.2460336581467654E-2</v>
      </c>
    </row>
    <row r="14" spans="1:21" s="128" customFormat="1" ht="18.3" x14ac:dyDescent="0.7">
      <c r="D14" s="130" t="s">
        <v>7</v>
      </c>
      <c r="E14" s="142">
        <f>VLOOKUP($B11,'FY2022 RPDC '!$B$8:$J$334,7,FALSE)</f>
        <v>51104</v>
      </c>
      <c r="F14" s="148">
        <f>MAX((E13*1.01)-F13,0)</f>
        <v>0</v>
      </c>
      <c r="G14" s="141">
        <f t="shared" si="0"/>
        <v>-51104</v>
      </c>
      <c r="H14" s="133">
        <f>IFERROR(G14/E14,"")</f>
        <v>-1</v>
      </c>
    </row>
    <row r="15" spans="1:21" s="128" customFormat="1" ht="18.3" x14ac:dyDescent="0.7">
      <c r="D15" s="130" t="s">
        <v>8</v>
      </c>
      <c r="E15" s="142">
        <f>E13+E14</f>
        <v>2147179</v>
      </c>
      <c r="F15" s="149">
        <f>F13+F14</f>
        <v>2122192.7999999998</v>
      </c>
      <c r="G15" s="141">
        <f t="shared" si="0"/>
        <v>-24986.200000000186</v>
      </c>
      <c r="H15" s="133">
        <f t="shared" si="1"/>
        <v>-1.1636756879608167E-2</v>
      </c>
    </row>
    <row r="19" spans="8:8" x14ac:dyDescent="0.55000000000000004">
      <c r="H19" s="104" t="s">
        <v>359</v>
      </c>
    </row>
  </sheetData>
  <conditionalFormatting sqref="Q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Drop Down 1">
              <controlPr defaultSize="0" autoLine="0" autoPict="0">
                <anchor moveWithCells="1">
                  <from>
                    <xdr:col>3</xdr:col>
                    <xdr:colOff>45720</xdr:colOff>
                    <xdr:row>6</xdr:row>
                    <xdr:rowOff>49530</xdr:rowOff>
                  </from>
                  <to>
                    <xdr:col>3</xdr:col>
                    <xdr:colOff>2621280</xdr:colOff>
                    <xdr:row>7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Drop Down 2">
              <controlPr defaultSize="0" autoLine="0" autoPict="0">
                <anchor moveWithCells="1">
                  <from>
                    <xdr:col>4</xdr:col>
                    <xdr:colOff>323850</xdr:colOff>
                    <xdr:row>6</xdr:row>
                    <xdr:rowOff>45720</xdr:rowOff>
                  </from>
                  <to>
                    <xdr:col>5</xdr:col>
                    <xdr:colOff>129540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sqref="A1:A43"/>
    </sheetView>
  </sheetViews>
  <sheetFormatPr defaultRowHeight="14.4" x14ac:dyDescent="0.55000000000000004"/>
  <sheetData>
    <row r="1" spans="1:4" x14ac:dyDescent="0.55000000000000004">
      <c r="A1">
        <v>1</v>
      </c>
      <c r="B1" s="43">
        <v>0</v>
      </c>
      <c r="C1">
        <f t="shared" ref="C1:C43" si="0">ROUND(B1*D$1,0)</f>
        <v>0</v>
      </c>
      <c r="D1">
        <v>7048</v>
      </c>
    </row>
    <row r="2" spans="1:4" x14ac:dyDescent="0.55000000000000004">
      <c r="A2">
        <v>2</v>
      </c>
      <c r="B2" s="43">
        <f t="shared" ref="B2:B12" si="1">B1+0.001</f>
        <v>1E-3</v>
      </c>
      <c r="C2">
        <f t="shared" si="0"/>
        <v>7</v>
      </c>
    </row>
    <row r="3" spans="1:4" x14ac:dyDescent="0.55000000000000004">
      <c r="A3">
        <v>3</v>
      </c>
      <c r="B3" s="43">
        <f t="shared" si="1"/>
        <v>2E-3</v>
      </c>
      <c r="C3">
        <f t="shared" si="0"/>
        <v>14</v>
      </c>
    </row>
    <row r="4" spans="1:4" x14ac:dyDescent="0.55000000000000004">
      <c r="A4">
        <v>4</v>
      </c>
      <c r="B4" s="43">
        <f t="shared" si="1"/>
        <v>3.0000000000000001E-3</v>
      </c>
      <c r="C4">
        <f t="shared" si="0"/>
        <v>21</v>
      </c>
    </row>
    <row r="5" spans="1:4" x14ac:dyDescent="0.55000000000000004">
      <c r="A5">
        <v>5</v>
      </c>
      <c r="B5" s="43">
        <f t="shared" si="1"/>
        <v>4.0000000000000001E-3</v>
      </c>
      <c r="C5">
        <f t="shared" si="0"/>
        <v>28</v>
      </c>
    </row>
    <row r="6" spans="1:4" x14ac:dyDescent="0.55000000000000004">
      <c r="A6">
        <v>6</v>
      </c>
      <c r="B6" s="43">
        <f t="shared" si="1"/>
        <v>5.0000000000000001E-3</v>
      </c>
      <c r="C6">
        <f t="shared" si="0"/>
        <v>35</v>
      </c>
    </row>
    <row r="7" spans="1:4" x14ac:dyDescent="0.55000000000000004">
      <c r="A7">
        <v>7</v>
      </c>
      <c r="B7" s="43">
        <f t="shared" si="1"/>
        <v>6.0000000000000001E-3</v>
      </c>
      <c r="C7">
        <f t="shared" si="0"/>
        <v>42</v>
      </c>
    </row>
    <row r="8" spans="1:4" x14ac:dyDescent="0.55000000000000004">
      <c r="A8">
        <v>8</v>
      </c>
      <c r="B8" s="43">
        <f t="shared" si="1"/>
        <v>7.0000000000000001E-3</v>
      </c>
      <c r="C8">
        <f t="shared" si="0"/>
        <v>49</v>
      </c>
    </row>
    <row r="9" spans="1:4" x14ac:dyDescent="0.55000000000000004">
      <c r="A9">
        <v>9</v>
      </c>
      <c r="B9" s="43">
        <f t="shared" si="1"/>
        <v>8.0000000000000002E-3</v>
      </c>
      <c r="C9">
        <f t="shared" si="0"/>
        <v>56</v>
      </c>
    </row>
    <row r="10" spans="1:4" x14ac:dyDescent="0.55000000000000004">
      <c r="A10">
        <v>10</v>
      </c>
      <c r="B10" s="43">
        <f t="shared" si="1"/>
        <v>9.0000000000000011E-3</v>
      </c>
      <c r="C10">
        <f t="shared" si="0"/>
        <v>63</v>
      </c>
    </row>
    <row r="11" spans="1:4" x14ac:dyDescent="0.55000000000000004">
      <c r="A11">
        <v>11</v>
      </c>
      <c r="B11" s="43">
        <f t="shared" si="1"/>
        <v>1.0000000000000002E-2</v>
      </c>
      <c r="C11">
        <f t="shared" si="0"/>
        <v>70</v>
      </c>
    </row>
    <row r="12" spans="1:4" x14ac:dyDescent="0.55000000000000004">
      <c r="A12">
        <v>12</v>
      </c>
      <c r="B12" s="43">
        <f t="shared" si="1"/>
        <v>1.1000000000000003E-2</v>
      </c>
      <c r="C12">
        <f t="shared" si="0"/>
        <v>78</v>
      </c>
    </row>
    <row r="13" spans="1:4" x14ac:dyDescent="0.55000000000000004">
      <c r="A13">
        <v>13</v>
      </c>
      <c r="B13" s="43">
        <f>B12+0.001</f>
        <v>1.2000000000000004E-2</v>
      </c>
      <c r="C13">
        <f t="shared" si="0"/>
        <v>85</v>
      </c>
    </row>
    <row r="14" spans="1:4" x14ac:dyDescent="0.55000000000000004">
      <c r="A14">
        <v>14</v>
      </c>
      <c r="B14" s="43">
        <f t="shared" ref="B14:B43" si="2">B13+0.001</f>
        <v>1.3000000000000005E-2</v>
      </c>
      <c r="C14">
        <f t="shared" si="0"/>
        <v>92</v>
      </c>
    </row>
    <row r="15" spans="1:4" x14ac:dyDescent="0.55000000000000004">
      <c r="A15">
        <v>15</v>
      </c>
      <c r="B15" s="43">
        <f t="shared" si="2"/>
        <v>1.4000000000000005E-2</v>
      </c>
      <c r="C15">
        <f t="shared" si="0"/>
        <v>99</v>
      </c>
    </row>
    <row r="16" spans="1:4" x14ac:dyDescent="0.55000000000000004">
      <c r="A16">
        <v>16</v>
      </c>
      <c r="B16" s="43">
        <f t="shared" si="2"/>
        <v>1.5000000000000006E-2</v>
      </c>
      <c r="C16">
        <f t="shared" si="0"/>
        <v>106</v>
      </c>
    </row>
    <row r="17" spans="1:3" x14ac:dyDescent="0.55000000000000004">
      <c r="A17">
        <v>17</v>
      </c>
      <c r="B17" s="43">
        <f t="shared" si="2"/>
        <v>1.6000000000000007E-2</v>
      </c>
      <c r="C17">
        <f t="shared" si="0"/>
        <v>113</v>
      </c>
    </row>
    <row r="18" spans="1:3" x14ac:dyDescent="0.55000000000000004">
      <c r="A18">
        <v>18</v>
      </c>
      <c r="B18" s="43">
        <f t="shared" si="2"/>
        <v>1.7000000000000008E-2</v>
      </c>
      <c r="C18">
        <f t="shared" si="0"/>
        <v>120</v>
      </c>
    </row>
    <row r="19" spans="1:3" x14ac:dyDescent="0.55000000000000004">
      <c r="A19">
        <v>19</v>
      </c>
      <c r="B19" s="43">
        <f t="shared" si="2"/>
        <v>1.8000000000000009E-2</v>
      </c>
      <c r="C19">
        <f t="shared" si="0"/>
        <v>127</v>
      </c>
    </row>
    <row r="20" spans="1:3" x14ac:dyDescent="0.55000000000000004">
      <c r="A20">
        <v>20</v>
      </c>
      <c r="B20" s="43">
        <f t="shared" si="2"/>
        <v>1.900000000000001E-2</v>
      </c>
      <c r="C20">
        <f t="shared" si="0"/>
        <v>134</v>
      </c>
    </row>
    <row r="21" spans="1:3" x14ac:dyDescent="0.55000000000000004">
      <c r="A21">
        <v>21</v>
      </c>
      <c r="B21" s="43">
        <f t="shared" si="2"/>
        <v>2.0000000000000011E-2</v>
      </c>
      <c r="C21">
        <f t="shared" si="0"/>
        <v>141</v>
      </c>
    </row>
    <row r="22" spans="1:3" x14ac:dyDescent="0.55000000000000004">
      <c r="A22">
        <v>22</v>
      </c>
      <c r="B22" s="43">
        <f t="shared" si="2"/>
        <v>2.1000000000000012E-2</v>
      </c>
      <c r="C22">
        <f t="shared" si="0"/>
        <v>148</v>
      </c>
    </row>
    <row r="23" spans="1:3" x14ac:dyDescent="0.55000000000000004">
      <c r="A23">
        <v>23</v>
      </c>
      <c r="B23" s="43">
        <f t="shared" si="2"/>
        <v>2.2000000000000013E-2</v>
      </c>
      <c r="C23">
        <f t="shared" si="0"/>
        <v>155</v>
      </c>
    </row>
    <row r="24" spans="1:3" x14ac:dyDescent="0.55000000000000004">
      <c r="A24">
        <v>24</v>
      </c>
      <c r="B24" s="43">
        <f t="shared" si="2"/>
        <v>2.3000000000000013E-2</v>
      </c>
      <c r="C24">
        <f t="shared" si="0"/>
        <v>162</v>
      </c>
    </row>
    <row r="25" spans="1:3" x14ac:dyDescent="0.55000000000000004">
      <c r="A25">
        <v>25</v>
      </c>
      <c r="B25" s="43">
        <f t="shared" si="2"/>
        <v>2.4000000000000014E-2</v>
      </c>
      <c r="C25">
        <f t="shared" si="0"/>
        <v>169</v>
      </c>
    </row>
    <row r="26" spans="1:3" x14ac:dyDescent="0.55000000000000004">
      <c r="A26">
        <v>26</v>
      </c>
      <c r="B26" s="43">
        <f t="shared" si="2"/>
        <v>2.5000000000000015E-2</v>
      </c>
      <c r="C26">
        <f t="shared" si="0"/>
        <v>176</v>
      </c>
    </row>
    <row r="27" spans="1:3" x14ac:dyDescent="0.55000000000000004">
      <c r="A27">
        <v>27</v>
      </c>
      <c r="B27" s="43">
        <f t="shared" si="2"/>
        <v>2.6000000000000016E-2</v>
      </c>
      <c r="C27">
        <f t="shared" si="0"/>
        <v>183</v>
      </c>
    </row>
    <row r="28" spans="1:3" x14ac:dyDescent="0.55000000000000004">
      <c r="A28">
        <v>28</v>
      </c>
      <c r="B28" s="43">
        <f t="shared" si="2"/>
        <v>2.7000000000000017E-2</v>
      </c>
      <c r="C28">
        <f t="shared" si="0"/>
        <v>190</v>
      </c>
    </row>
    <row r="29" spans="1:3" x14ac:dyDescent="0.55000000000000004">
      <c r="A29">
        <v>29</v>
      </c>
      <c r="B29" s="43">
        <f>B28+0.001</f>
        <v>2.8000000000000018E-2</v>
      </c>
      <c r="C29">
        <f t="shared" si="0"/>
        <v>197</v>
      </c>
    </row>
    <row r="30" spans="1:3" x14ac:dyDescent="0.55000000000000004">
      <c r="A30">
        <v>30</v>
      </c>
      <c r="B30" s="43">
        <f>B29+0.001</f>
        <v>2.9000000000000019E-2</v>
      </c>
      <c r="C30">
        <f t="shared" si="0"/>
        <v>204</v>
      </c>
    </row>
    <row r="31" spans="1:3" x14ac:dyDescent="0.55000000000000004">
      <c r="A31">
        <v>31</v>
      </c>
      <c r="B31" s="43">
        <f t="shared" si="2"/>
        <v>3.000000000000002E-2</v>
      </c>
      <c r="C31">
        <f t="shared" si="0"/>
        <v>211</v>
      </c>
    </row>
    <row r="32" spans="1:3" x14ac:dyDescent="0.55000000000000004">
      <c r="A32">
        <v>32</v>
      </c>
      <c r="B32" s="43">
        <f t="shared" si="2"/>
        <v>3.1000000000000021E-2</v>
      </c>
      <c r="C32">
        <f t="shared" si="0"/>
        <v>218</v>
      </c>
    </row>
    <row r="33" spans="1:3" x14ac:dyDescent="0.55000000000000004">
      <c r="A33">
        <v>33</v>
      </c>
      <c r="B33" s="43">
        <f t="shared" si="2"/>
        <v>3.2000000000000021E-2</v>
      </c>
      <c r="C33">
        <f t="shared" si="0"/>
        <v>226</v>
      </c>
    </row>
    <row r="34" spans="1:3" x14ac:dyDescent="0.55000000000000004">
      <c r="A34">
        <v>34</v>
      </c>
      <c r="B34" s="43">
        <f t="shared" si="2"/>
        <v>3.3000000000000022E-2</v>
      </c>
      <c r="C34">
        <f t="shared" si="0"/>
        <v>233</v>
      </c>
    </row>
    <row r="35" spans="1:3" x14ac:dyDescent="0.55000000000000004">
      <c r="A35">
        <v>35</v>
      </c>
      <c r="B35" s="43">
        <f t="shared" si="2"/>
        <v>3.4000000000000023E-2</v>
      </c>
      <c r="C35">
        <f t="shared" si="0"/>
        <v>240</v>
      </c>
    </row>
    <row r="36" spans="1:3" x14ac:dyDescent="0.55000000000000004">
      <c r="A36">
        <v>36</v>
      </c>
      <c r="B36" s="43">
        <f t="shared" si="2"/>
        <v>3.5000000000000024E-2</v>
      </c>
      <c r="C36">
        <f t="shared" si="0"/>
        <v>247</v>
      </c>
    </row>
    <row r="37" spans="1:3" x14ac:dyDescent="0.55000000000000004">
      <c r="A37">
        <v>37</v>
      </c>
      <c r="B37" s="43">
        <f t="shared" si="2"/>
        <v>3.6000000000000025E-2</v>
      </c>
      <c r="C37">
        <f t="shared" si="0"/>
        <v>254</v>
      </c>
    </row>
    <row r="38" spans="1:3" x14ac:dyDescent="0.55000000000000004">
      <c r="A38">
        <v>38</v>
      </c>
      <c r="B38" s="43">
        <f>B37+0.001</f>
        <v>3.7000000000000026E-2</v>
      </c>
      <c r="C38">
        <f t="shared" si="0"/>
        <v>261</v>
      </c>
    </row>
    <row r="39" spans="1:3" x14ac:dyDescent="0.55000000000000004">
      <c r="A39">
        <v>39</v>
      </c>
      <c r="B39" s="43">
        <f t="shared" si="2"/>
        <v>3.8000000000000027E-2</v>
      </c>
      <c r="C39">
        <f t="shared" si="0"/>
        <v>268</v>
      </c>
    </row>
    <row r="40" spans="1:3" x14ac:dyDescent="0.55000000000000004">
      <c r="A40">
        <v>40</v>
      </c>
      <c r="B40" s="43">
        <v>3.7499999999999999E-2</v>
      </c>
      <c r="C40">
        <f t="shared" si="0"/>
        <v>264</v>
      </c>
    </row>
    <row r="41" spans="1:3" x14ac:dyDescent="0.55000000000000004">
      <c r="A41">
        <v>41</v>
      </c>
      <c r="B41" s="43">
        <f>B39+0.001</f>
        <v>3.9000000000000028E-2</v>
      </c>
      <c r="C41">
        <f t="shared" si="0"/>
        <v>275</v>
      </c>
    </row>
    <row r="42" spans="1:3" x14ac:dyDescent="0.55000000000000004">
      <c r="A42">
        <v>42</v>
      </c>
      <c r="B42" s="43">
        <f>B41+0.001</f>
        <v>4.0000000000000029E-2</v>
      </c>
      <c r="C42">
        <f t="shared" si="0"/>
        <v>282</v>
      </c>
    </row>
    <row r="43" spans="1:3" x14ac:dyDescent="0.55000000000000004">
      <c r="A43">
        <v>43</v>
      </c>
      <c r="B43" s="43">
        <f t="shared" si="2"/>
        <v>4.1000000000000029E-2</v>
      </c>
      <c r="C43">
        <f t="shared" si="0"/>
        <v>289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6 A 3 B C 1 1 4 - F 1 2 7 - 4 6 C 4 - A 3 1 2 - 9 3 6 4 9 2 A B 1 D 2 9 } "   T o u r I d = " 4 5 a 0 4 9 1 6 - b 7 e d - 4 e 4 5 - a c 6 7 - 2 f f e c d d 8 c 2 1 5 "   X m l V e r = " 5 "   M i n X m l V e r = " 3 " > < D e s c r i p t i o n > S o m e   d e s c r i p t i o n   f o r   t h e   t o u r   g o e s   h e r e < / D e s c r i p t i o n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6 4 d 1 b 6 8 f - 4 9 6 5 - 4 2 8 9 - a 7 7 e - d a d 3 0 8 9 3 0 2 e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 4 4 < / L a t i t u d e > < L o n g i t u d e > - 9 3 < / L o n g i t u d e > < R o t a t i o n > 0 < / R o t a t i o n > < P i v o t A n g l e > - 0 . 0 8 7 2 5 1 6 7 0 1 5 2 4 7 0 8 1 7 < / P i v o t A n g l e > < D i s t a n c e > 1 < / D i s t a n c e > < / C a m e r a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  / & g t ; & l t ; D e c o r a t o r s 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4C047749-64BB-4032-B87E-19BAFE888FC4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6A3BC114-F127-46C4-A312-936492AB1D29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FY2022 RPDC </vt:lpstr>
      <vt:lpstr>SingleDistrict</vt:lpstr>
      <vt:lpstr>Sheet1</vt:lpstr>
      <vt:lpstr>'FY2022 RPDC 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</dc:creator>
  <cp:lastModifiedBy>Jen</cp:lastModifiedBy>
  <cp:lastPrinted>2019-01-24T21:11:05Z</cp:lastPrinted>
  <dcterms:created xsi:type="dcterms:W3CDTF">2010-01-05T21:03:46Z</dcterms:created>
  <dcterms:modified xsi:type="dcterms:W3CDTF">2020-12-14T21:24:47Z</dcterms:modified>
</cp:coreProperties>
</file>