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ISFIS-Marketing Files\Website\New Money Report &amp; SSA\"/>
    </mc:Choice>
  </mc:AlternateContent>
  <bookViews>
    <workbookView xWindow="480" yWindow="360" windowWidth="15312" windowHeight="7416"/>
  </bookViews>
  <sheets>
    <sheet name="FY2025 RPDC " sheetId="1" r:id="rId1"/>
    <sheet name="SingleDistrict" sheetId="12" r:id="rId2"/>
    <sheet name="Valuations" sheetId="13" state="hidden" r:id="rId3"/>
    <sheet name="Sheet1" sheetId="11" state="hidden" r:id="rId4"/>
  </sheets>
  <definedNames>
    <definedName name="_xlcn.WorksheetConnection_FY2017RPDCB7P342" hidden="1">'FY2025 RPDC '!$B$7:$Q$332</definedName>
    <definedName name="_xlnm.Print_Area" localSheetId="1">SingleDistrict!$A$1:$H$23</definedName>
    <definedName name="_xlnm.Print_Titles" localSheetId="0">'FY2025 RPDC '!$3:$7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F11" i="12" l="1"/>
  <c r="B63" i="11" l="1"/>
  <c r="C63" i="11"/>
  <c r="B64" i="11"/>
  <c r="C64" i="11" s="1"/>
  <c r="B65" i="11"/>
  <c r="C65" i="11"/>
  <c r="B66" i="11"/>
  <c r="C66" i="11"/>
  <c r="B67" i="11"/>
  <c r="B68" i="11" s="1"/>
  <c r="C68" i="11" l="1"/>
  <c r="B69" i="11"/>
  <c r="C67" i="11"/>
  <c r="C69" i="11" l="1"/>
  <c r="B70" i="11"/>
  <c r="C70" i="11" l="1"/>
  <c r="B71" i="11"/>
  <c r="C71" i="11" l="1"/>
  <c r="B72" i="11"/>
  <c r="C72" i="11" l="1"/>
  <c r="B73" i="11"/>
  <c r="C73" i="11" l="1"/>
  <c r="B74" i="11"/>
  <c r="C74" i="11" l="1"/>
  <c r="B75" i="11"/>
  <c r="B76" i="11" l="1"/>
  <c r="C75" i="11"/>
  <c r="C76" i="11" l="1"/>
  <c r="B77" i="11"/>
  <c r="C77" i="11" l="1"/>
  <c r="B78" i="11"/>
  <c r="B79" i="11" l="1"/>
  <c r="C78" i="11"/>
  <c r="C79" i="11" l="1"/>
  <c r="B80" i="11"/>
  <c r="C80" i="11" l="1"/>
  <c r="B81" i="11"/>
  <c r="C81" i="11" l="1"/>
  <c r="B82" i="11"/>
  <c r="C82" i="11" l="1"/>
  <c r="B83" i="11"/>
  <c r="C83" i="11" l="1"/>
  <c r="B84" i="11"/>
  <c r="C84" i="11" l="1"/>
  <c r="B85" i="11"/>
  <c r="C85" i="11" l="1"/>
  <c r="B86" i="11"/>
  <c r="C86" i="11" l="1"/>
  <c r="B87" i="11"/>
  <c r="B88" i="11" l="1"/>
  <c r="C87" i="11"/>
  <c r="C88" i="11" l="1"/>
  <c r="B89" i="11"/>
  <c r="C89" i="11" l="1"/>
  <c r="B90" i="11"/>
  <c r="C90" i="11" l="1"/>
  <c r="B91" i="11"/>
  <c r="C91" i="11" l="1"/>
  <c r="B92" i="11"/>
  <c r="C92" i="11" l="1"/>
  <c r="B57" i="11" l="1"/>
  <c r="C57" i="11"/>
  <c r="B58" i="11"/>
  <c r="C58" i="11"/>
  <c r="B59" i="11"/>
  <c r="C59" i="11"/>
  <c r="B60" i="11"/>
  <c r="C60" i="11"/>
  <c r="B61" i="11"/>
  <c r="C61" i="11" s="1"/>
  <c r="B44" i="11"/>
  <c r="C44" i="11"/>
  <c r="B45" i="11"/>
  <c r="C45" i="11"/>
  <c r="B46" i="11"/>
  <c r="C46" i="11" s="1"/>
  <c r="B62" i="11" l="1"/>
  <c r="C62" i="11" s="1"/>
  <c r="B47" i="11"/>
  <c r="I22" i="1"/>
  <c r="I14" i="1"/>
  <c r="I13" i="1"/>
  <c r="I10" i="1"/>
  <c r="I9" i="1"/>
  <c r="I11" i="1"/>
  <c r="I12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B48" i="11" l="1"/>
  <c r="C47" i="11"/>
  <c r="G2" i="1"/>
  <c r="K10" i="1" s="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G1" i="12" s="1"/>
  <c r="C32" i="11"/>
  <c r="C33" i="11"/>
  <c r="C34" i="11"/>
  <c r="C35" i="11"/>
  <c r="C36" i="11"/>
  <c r="C37" i="11"/>
  <c r="C38" i="11"/>
  <c r="C39" i="11"/>
  <c r="C40" i="11"/>
  <c r="C41" i="11"/>
  <c r="C42" i="11"/>
  <c r="C43" i="11"/>
  <c r="C1" i="11"/>
  <c r="C2" i="11"/>
  <c r="B2" i="11"/>
  <c r="B3" i="11"/>
  <c r="B4" i="11"/>
  <c r="B5" i="11" s="1"/>
  <c r="B6" i="11" s="1"/>
  <c r="B7" i="11" s="1"/>
  <c r="B8" i="11" s="1"/>
  <c r="B9" i="11" s="1"/>
  <c r="B10" i="11" s="1"/>
  <c r="B11" i="11" s="1"/>
  <c r="B12" i="11" s="1"/>
  <c r="C48" i="11" l="1"/>
  <c r="B49" i="11"/>
  <c r="I8" i="1"/>
  <c r="B50" i="11" l="1"/>
  <c r="C49" i="11"/>
  <c r="R8" i="1"/>
  <c r="S8" i="1" s="1"/>
  <c r="C50" i="11" l="1"/>
  <c r="B51" i="11"/>
  <c r="B13" i="11"/>
  <c r="C51" i="11" l="1"/>
  <c r="B52" i="11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C52" i="11" l="1"/>
  <c r="B53" i="11"/>
  <c r="B27" i="11"/>
  <c r="C53" i="11" l="1"/>
  <c r="B54" i="11"/>
  <c r="B28" i="11"/>
  <c r="M1" i="1"/>
  <c r="C54" i="11" l="1"/>
  <c r="B55" i="11"/>
  <c r="B29" i="11"/>
  <c r="A9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C55" i="11"/>
  <c r="B56" i="11"/>
  <c r="C56" i="11" s="1"/>
  <c r="B30" i="11"/>
  <c r="B1" i="12" l="1"/>
  <c r="B11" i="12" s="1"/>
  <c r="B31" i="11"/>
  <c r="E12" i="12" l="1"/>
  <c r="F12" i="12" s="1"/>
  <c r="G12" i="12" s="1"/>
  <c r="H12" i="12" s="1"/>
  <c r="E11" i="12"/>
  <c r="E14" i="12"/>
  <c r="E17" i="12" s="1"/>
  <c r="E13" i="12"/>
  <c r="B32" i="11"/>
  <c r="K15" i="1"/>
  <c r="U15" i="1" s="1"/>
  <c r="L15" i="1" s="1"/>
  <c r="M15" i="1" s="1"/>
  <c r="G11" i="12" l="1"/>
  <c r="H11" i="12" s="1"/>
  <c r="F13" i="12"/>
  <c r="G13" i="12" s="1"/>
  <c r="H13" i="12" s="1"/>
  <c r="E15" i="12"/>
  <c r="K251" i="1"/>
  <c r="U251" i="1" s="1"/>
  <c r="L251" i="1" s="1"/>
  <c r="M251" i="1" s="1"/>
  <c r="K172" i="1"/>
  <c r="U172" i="1" s="1"/>
  <c r="L172" i="1" s="1"/>
  <c r="M172" i="1" s="1"/>
  <c r="K108" i="1"/>
  <c r="U108" i="1" s="1"/>
  <c r="L108" i="1" s="1"/>
  <c r="M108" i="1" s="1"/>
  <c r="K44" i="1"/>
  <c r="U44" i="1" s="1"/>
  <c r="L44" i="1" s="1"/>
  <c r="M44" i="1" s="1"/>
  <c r="K282" i="1"/>
  <c r="U282" i="1" s="1"/>
  <c r="L282" i="1" s="1"/>
  <c r="M282" i="1" s="1"/>
  <c r="K187" i="1"/>
  <c r="U187" i="1" s="1"/>
  <c r="L187" i="1" s="1"/>
  <c r="M187" i="1" s="1"/>
  <c r="K123" i="1"/>
  <c r="U123" i="1" s="1"/>
  <c r="L123" i="1" s="1"/>
  <c r="M123" i="1" s="1"/>
  <c r="K59" i="1"/>
  <c r="U59" i="1" s="1"/>
  <c r="L59" i="1" s="1"/>
  <c r="M59" i="1" s="1"/>
  <c r="K57" i="1"/>
  <c r="U57" i="1" s="1"/>
  <c r="L57" i="1" s="1"/>
  <c r="M57" i="1" s="1"/>
  <c r="K103" i="1"/>
  <c r="U103" i="1" s="1"/>
  <c r="L103" i="1" s="1"/>
  <c r="M103" i="1" s="1"/>
  <c r="K150" i="1"/>
  <c r="U150" i="1" s="1"/>
  <c r="L150" i="1" s="1"/>
  <c r="M150" i="1" s="1"/>
  <c r="K262" i="1"/>
  <c r="U262" i="1" s="1"/>
  <c r="L262" i="1" s="1"/>
  <c r="M262" i="1" s="1"/>
  <c r="K178" i="1"/>
  <c r="U178" i="1" s="1"/>
  <c r="L178" i="1" s="1"/>
  <c r="M178" i="1" s="1"/>
  <c r="K114" i="1"/>
  <c r="U114" i="1" s="1"/>
  <c r="L114" i="1" s="1"/>
  <c r="M114" i="1" s="1"/>
  <c r="K50" i="1"/>
  <c r="U50" i="1" s="1"/>
  <c r="L50" i="1" s="1"/>
  <c r="M50" i="1" s="1"/>
  <c r="K293" i="1"/>
  <c r="U293" i="1" s="1"/>
  <c r="L293" i="1" s="1"/>
  <c r="M293" i="1" s="1"/>
  <c r="K193" i="1"/>
  <c r="U193" i="1" s="1"/>
  <c r="L193" i="1" s="1"/>
  <c r="M193" i="1" s="1"/>
  <c r="K129" i="1"/>
  <c r="U129" i="1" s="1"/>
  <c r="L129" i="1" s="1"/>
  <c r="M129" i="1" s="1"/>
  <c r="K49" i="1"/>
  <c r="U49" i="1" s="1"/>
  <c r="L49" i="1" s="1"/>
  <c r="M49" i="1" s="1"/>
  <c r="K167" i="1"/>
  <c r="U167" i="1" s="1"/>
  <c r="L167" i="1" s="1"/>
  <c r="M167" i="1" s="1"/>
  <c r="K23" i="1"/>
  <c r="U23" i="1" s="1"/>
  <c r="L23" i="1" s="1"/>
  <c r="M23" i="1" s="1"/>
  <c r="K86" i="1"/>
  <c r="U86" i="1" s="1"/>
  <c r="L86" i="1" s="1"/>
  <c r="M86" i="1" s="1"/>
  <c r="K218" i="1"/>
  <c r="U218" i="1" s="1"/>
  <c r="L218" i="1" s="1"/>
  <c r="M218" i="1" s="1"/>
  <c r="K152" i="1"/>
  <c r="U152" i="1" s="1"/>
  <c r="L152" i="1" s="1"/>
  <c r="M152" i="1" s="1"/>
  <c r="K88" i="1"/>
  <c r="U88" i="1" s="1"/>
  <c r="L88" i="1" s="1"/>
  <c r="M88" i="1" s="1"/>
  <c r="K24" i="1"/>
  <c r="U24" i="1" s="1"/>
  <c r="L24" i="1" s="1"/>
  <c r="M24" i="1" s="1"/>
  <c r="K159" i="1"/>
  <c r="U159" i="1" s="1"/>
  <c r="L159" i="1" s="1"/>
  <c r="M159" i="1" s="1"/>
  <c r="K215" i="1"/>
  <c r="U215" i="1" s="1"/>
  <c r="L215" i="1" s="1"/>
  <c r="M215" i="1" s="1"/>
  <c r="K149" i="1"/>
  <c r="U149" i="1" s="1"/>
  <c r="L149" i="1" s="1"/>
  <c r="M149" i="1" s="1"/>
  <c r="K125" i="1"/>
  <c r="U125" i="1" s="1"/>
  <c r="L125" i="1" s="1"/>
  <c r="M125" i="1" s="1"/>
  <c r="K21" i="1"/>
  <c r="U21" i="1" s="1"/>
  <c r="L21" i="1" s="1"/>
  <c r="M21" i="1" s="1"/>
  <c r="K189" i="1"/>
  <c r="U189" i="1" s="1"/>
  <c r="L189" i="1" s="1"/>
  <c r="M189" i="1" s="1"/>
  <c r="K173" i="1"/>
  <c r="U173" i="1" s="1"/>
  <c r="L173" i="1" s="1"/>
  <c r="M173" i="1" s="1"/>
  <c r="K316" i="1"/>
  <c r="U316" i="1" s="1"/>
  <c r="L316" i="1" s="1"/>
  <c r="M316" i="1" s="1"/>
  <c r="K271" i="1"/>
  <c r="U271" i="1" s="1"/>
  <c r="L271" i="1" s="1"/>
  <c r="M271" i="1" s="1"/>
  <c r="K288" i="1"/>
  <c r="U288" i="1" s="1"/>
  <c r="L288" i="1" s="1"/>
  <c r="M288" i="1" s="1"/>
  <c r="K257" i="1"/>
  <c r="U257" i="1" s="1"/>
  <c r="L257" i="1" s="1"/>
  <c r="M257" i="1" s="1"/>
  <c r="K303" i="1"/>
  <c r="U303" i="1" s="1"/>
  <c r="L303" i="1" s="1"/>
  <c r="M303" i="1" s="1"/>
  <c r="K295" i="1"/>
  <c r="U295" i="1" s="1"/>
  <c r="L295" i="1" s="1"/>
  <c r="M295" i="1" s="1"/>
  <c r="K319" i="1"/>
  <c r="U319" i="1" s="1"/>
  <c r="L319" i="1" s="1"/>
  <c r="M319" i="1" s="1"/>
  <c r="K16" i="1"/>
  <c r="U16" i="1" s="1"/>
  <c r="L16" i="1" s="1"/>
  <c r="M16" i="1" s="1"/>
  <c r="K236" i="1"/>
  <c r="U236" i="1" s="1"/>
  <c r="L236" i="1" s="1"/>
  <c r="M236" i="1" s="1"/>
  <c r="K164" i="1"/>
  <c r="U164" i="1" s="1"/>
  <c r="L164" i="1" s="1"/>
  <c r="M164" i="1" s="1"/>
  <c r="K100" i="1"/>
  <c r="U100" i="1" s="1"/>
  <c r="L100" i="1" s="1"/>
  <c r="M100" i="1" s="1"/>
  <c r="K36" i="1"/>
  <c r="U36" i="1" s="1"/>
  <c r="L36" i="1" s="1"/>
  <c r="M36" i="1" s="1"/>
  <c r="K266" i="1"/>
  <c r="U266" i="1" s="1"/>
  <c r="L266" i="1" s="1"/>
  <c r="M266" i="1" s="1"/>
  <c r="K179" i="1"/>
  <c r="U179" i="1" s="1"/>
  <c r="L179" i="1" s="1"/>
  <c r="M179" i="1" s="1"/>
  <c r="K115" i="1"/>
  <c r="U115" i="1" s="1"/>
  <c r="L115" i="1" s="1"/>
  <c r="M115" i="1" s="1"/>
  <c r="K51" i="1"/>
  <c r="U51" i="1" s="1"/>
  <c r="L51" i="1" s="1"/>
  <c r="M51" i="1" s="1"/>
  <c r="K41" i="1"/>
  <c r="U41" i="1" s="1"/>
  <c r="L41" i="1" s="1"/>
  <c r="M41" i="1" s="1"/>
  <c r="K79" i="1"/>
  <c r="U79" i="1" s="1"/>
  <c r="L79" i="1" s="1"/>
  <c r="M79" i="1" s="1"/>
  <c r="K126" i="1"/>
  <c r="U126" i="1" s="1"/>
  <c r="L126" i="1" s="1"/>
  <c r="M126" i="1" s="1"/>
  <c r="K246" i="1"/>
  <c r="U246" i="1" s="1"/>
  <c r="L246" i="1" s="1"/>
  <c r="M246" i="1" s="1"/>
  <c r="K170" i="1"/>
  <c r="U170" i="1" s="1"/>
  <c r="L170" i="1" s="1"/>
  <c r="M170" i="1" s="1"/>
  <c r="K106" i="1"/>
  <c r="U106" i="1" s="1"/>
  <c r="L106" i="1" s="1"/>
  <c r="M106" i="1" s="1"/>
  <c r="K42" i="1"/>
  <c r="U42" i="1" s="1"/>
  <c r="L42" i="1" s="1"/>
  <c r="M42" i="1" s="1"/>
  <c r="K277" i="1"/>
  <c r="U277" i="1" s="1"/>
  <c r="L277" i="1" s="1"/>
  <c r="M277" i="1" s="1"/>
  <c r="K185" i="1"/>
  <c r="U185" i="1" s="1"/>
  <c r="L185" i="1" s="1"/>
  <c r="M185" i="1" s="1"/>
  <c r="K121" i="1"/>
  <c r="U121" i="1" s="1"/>
  <c r="L121" i="1" s="1"/>
  <c r="M121" i="1" s="1"/>
  <c r="K33" i="1"/>
  <c r="U33" i="1" s="1"/>
  <c r="L33" i="1" s="1"/>
  <c r="M33" i="1" s="1"/>
  <c r="K151" i="1"/>
  <c r="U151" i="1" s="1"/>
  <c r="L151" i="1" s="1"/>
  <c r="M151" i="1" s="1"/>
  <c r="K227" i="1"/>
  <c r="U227" i="1" s="1"/>
  <c r="L227" i="1" s="1"/>
  <c r="M227" i="1" s="1"/>
  <c r="K323" i="1"/>
  <c r="U323" i="1" s="1"/>
  <c r="L323" i="1" s="1"/>
  <c r="M323" i="1" s="1"/>
  <c r="K208" i="1"/>
  <c r="U208" i="1" s="1"/>
  <c r="L208" i="1" s="1"/>
  <c r="M208" i="1" s="1"/>
  <c r="K144" i="1"/>
  <c r="U144" i="1" s="1"/>
  <c r="L144" i="1" s="1"/>
  <c r="M144" i="1" s="1"/>
  <c r="K80" i="1"/>
  <c r="U80" i="1" s="1"/>
  <c r="L80" i="1" s="1"/>
  <c r="M80" i="1" s="1"/>
  <c r="K8" i="1"/>
  <c r="K127" i="1"/>
  <c r="U127" i="1" s="1"/>
  <c r="L127" i="1" s="1"/>
  <c r="M127" i="1" s="1"/>
  <c r="K190" i="1"/>
  <c r="U190" i="1" s="1"/>
  <c r="L190" i="1" s="1"/>
  <c r="M190" i="1" s="1"/>
  <c r="K85" i="1"/>
  <c r="U85" i="1" s="1"/>
  <c r="L85" i="1" s="1"/>
  <c r="M85" i="1" s="1"/>
  <c r="K30" i="1"/>
  <c r="U30" i="1" s="1"/>
  <c r="L30" i="1" s="1"/>
  <c r="M30" i="1" s="1"/>
  <c r="K93" i="1"/>
  <c r="U93" i="1" s="1"/>
  <c r="L93" i="1" s="1"/>
  <c r="M93" i="1" s="1"/>
  <c r="K165" i="1"/>
  <c r="U165" i="1" s="1"/>
  <c r="L165" i="1" s="1"/>
  <c r="M165" i="1" s="1"/>
  <c r="K109" i="1"/>
  <c r="U109" i="1" s="1"/>
  <c r="L109" i="1" s="1"/>
  <c r="M109" i="1" s="1"/>
  <c r="K263" i="1"/>
  <c r="U263" i="1" s="1"/>
  <c r="L263" i="1" s="1"/>
  <c r="M263" i="1" s="1"/>
  <c r="K280" i="1"/>
  <c r="U280" i="1" s="1"/>
  <c r="L280" i="1" s="1"/>
  <c r="M280" i="1" s="1"/>
  <c r="K217" i="1"/>
  <c r="U217" i="1" s="1"/>
  <c r="L217" i="1" s="1"/>
  <c r="M217" i="1" s="1"/>
  <c r="K276" i="1"/>
  <c r="U276" i="1" s="1"/>
  <c r="L276" i="1" s="1"/>
  <c r="M276" i="1" s="1"/>
  <c r="K241" i="1"/>
  <c r="U241" i="1" s="1"/>
  <c r="L241" i="1" s="1"/>
  <c r="M241" i="1" s="1"/>
  <c r="K240" i="1"/>
  <c r="U240" i="1" s="1"/>
  <c r="L240" i="1" s="1"/>
  <c r="M240" i="1" s="1"/>
  <c r="K321" i="1"/>
  <c r="U321" i="1" s="1"/>
  <c r="L321" i="1" s="1"/>
  <c r="M321" i="1" s="1"/>
  <c r="K222" i="1"/>
  <c r="U222" i="1" s="1"/>
  <c r="L222" i="1" s="1"/>
  <c r="M222" i="1" s="1"/>
  <c r="K156" i="1"/>
  <c r="U156" i="1" s="1"/>
  <c r="L156" i="1" s="1"/>
  <c r="M156" i="1" s="1"/>
  <c r="K92" i="1"/>
  <c r="U92" i="1" s="1"/>
  <c r="L92" i="1" s="1"/>
  <c r="M92" i="1" s="1"/>
  <c r="K28" i="1"/>
  <c r="U28" i="1" s="1"/>
  <c r="L28" i="1" s="1"/>
  <c r="M28" i="1" s="1"/>
  <c r="K250" i="1"/>
  <c r="U250" i="1" s="1"/>
  <c r="L250" i="1" s="1"/>
  <c r="M250" i="1" s="1"/>
  <c r="K171" i="1"/>
  <c r="U171" i="1" s="1"/>
  <c r="L171" i="1" s="1"/>
  <c r="M171" i="1" s="1"/>
  <c r="K107" i="1"/>
  <c r="U107" i="1" s="1"/>
  <c r="L107" i="1" s="1"/>
  <c r="M107" i="1" s="1"/>
  <c r="K43" i="1"/>
  <c r="U43" i="1" s="1"/>
  <c r="L43" i="1" s="1"/>
  <c r="M43" i="1" s="1"/>
  <c r="K25" i="1"/>
  <c r="U25" i="1" s="1"/>
  <c r="L25" i="1" s="1"/>
  <c r="M25" i="1" s="1"/>
  <c r="K63" i="1"/>
  <c r="U63" i="1" s="1"/>
  <c r="L63" i="1" s="1"/>
  <c r="M63" i="1" s="1"/>
  <c r="K102" i="1"/>
  <c r="U102" i="1" s="1"/>
  <c r="L102" i="1" s="1"/>
  <c r="M102" i="1" s="1"/>
  <c r="K234" i="1"/>
  <c r="U234" i="1" s="1"/>
  <c r="L234" i="1" s="1"/>
  <c r="M234" i="1" s="1"/>
  <c r="K162" i="1"/>
  <c r="U162" i="1" s="1"/>
  <c r="L162" i="1" s="1"/>
  <c r="M162" i="1" s="1"/>
  <c r="K98" i="1"/>
  <c r="U98" i="1" s="1"/>
  <c r="L98" i="1" s="1"/>
  <c r="M98" i="1" s="1"/>
  <c r="K34" i="1"/>
  <c r="U34" i="1" s="1"/>
  <c r="L34" i="1" s="1"/>
  <c r="M34" i="1" s="1"/>
  <c r="K261" i="1"/>
  <c r="U261" i="1" s="1"/>
  <c r="L261" i="1" s="1"/>
  <c r="M261" i="1" s="1"/>
  <c r="K177" i="1"/>
  <c r="U177" i="1" s="1"/>
  <c r="L177" i="1" s="1"/>
  <c r="M177" i="1" s="1"/>
  <c r="K113" i="1"/>
  <c r="U113" i="1" s="1"/>
  <c r="L113" i="1" s="1"/>
  <c r="M113" i="1" s="1"/>
  <c r="K17" i="1"/>
  <c r="U17" i="1" s="1"/>
  <c r="L17" i="1" s="1"/>
  <c r="M17" i="1" s="1"/>
  <c r="K135" i="1"/>
  <c r="U135" i="1" s="1"/>
  <c r="L135" i="1" s="1"/>
  <c r="M135" i="1" s="1"/>
  <c r="K206" i="1"/>
  <c r="U206" i="1" s="1"/>
  <c r="L206" i="1" s="1"/>
  <c r="M206" i="1" s="1"/>
  <c r="K307" i="1"/>
  <c r="U307" i="1" s="1"/>
  <c r="L307" i="1" s="1"/>
  <c r="M307" i="1" s="1"/>
  <c r="K200" i="1"/>
  <c r="U200" i="1" s="1"/>
  <c r="L200" i="1" s="1"/>
  <c r="M200" i="1" s="1"/>
  <c r="K136" i="1"/>
  <c r="U136" i="1" s="1"/>
  <c r="L136" i="1" s="1"/>
  <c r="M136" i="1" s="1"/>
  <c r="K72" i="1"/>
  <c r="U72" i="1" s="1"/>
  <c r="L72" i="1" s="1"/>
  <c r="M72" i="1" s="1"/>
  <c r="K322" i="1"/>
  <c r="U322" i="1" s="1"/>
  <c r="L322" i="1" s="1"/>
  <c r="M322" i="1" s="1"/>
  <c r="K87" i="1"/>
  <c r="U87" i="1" s="1"/>
  <c r="L87" i="1" s="1"/>
  <c r="M87" i="1" s="1"/>
  <c r="K174" i="1"/>
  <c r="U174" i="1" s="1"/>
  <c r="L174" i="1" s="1"/>
  <c r="M174" i="1" s="1"/>
  <c r="K45" i="1"/>
  <c r="U45" i="1" s="1"/>
  <c r="L45" i="1" s="1"/>
  <c r="M45" i="1" s="1"/>
  <c r="K157" i="1"/>
  <c r="U157" i="1" s="1"/>
  <c r="L157" i="1" s="1"/>
  <c r="M157" i="1" s="1"/>
  <c r="K301" i="1"/>
  <c r="U301" i="1" s="1"/>
  <c r="L301" i="1" s="1"/>
  <c r="M301" i="1" s="1"/>
  <c r="K14" i="1"/>
  <c r="U14" i="1" s="1"/>
  <c r="L14" i="1" s="1"/>
  <c r="M14" i="1" s="1"/>
  <c r="K54" i="1"/>
  <c r="U54" i="1" s="1"/>
  <c r="L54" i="1" s="1"/>
  <c r="M54" i="1" s="1"/>
  <c r="K327" i="1"/>
  <c r="U327" i="1" s="1"/>
  <c r="L327" i="1" s="1"/>
  <c r="M327" i="1" s="1"/>
  <c r="K209" i="1"/>
  <c r="U209" i="1" s="1"/>
  <c r="L209" i="1" s="1"/>
  <c r="M209" i="1" s="1"/>
  <c r="K281" i="1"/>
  <c r="U281" i="1" s="1"/>
  <c r="L281" i="1" s="1"/>
  <c r="M281" i="1" s="1"/>
  <c r="K223" i="1"/>
  <c r="U223" i="1" s="1"/>
  <c r="L223" i="1" s="1"/>
  <c r="M223" i="1" s="1"/>
  <c r="K247" i="1"/>
  <c r="U247" i="1" s="1"/>
  <c r="L247" i="1" s="1"/>
  <c r="M247" i="1" s="1"/>
  <c r="K304" i="1"/>
  <c r="U304" i="1" s="1"/>
  <c r="L304" i="1" s="1"/>
  <c r="M304" i="1" s="1"/>
  <c r="K292" i="1"/>
  <c r="U292" i="1" s="1"/>
  <c r="L292" i="1" s="1"/>
  <c r="M292" i="1" s="1"/>
  <c r="K331" i="1"/>
  <c r="U331" i="1" s="1"/>
  <c r="L331" i="1" s="1"/>
  <c r="M331" i="1" s="1"/>
  <c r="K213" i="1"/>
  <c r="U213" i="1" s="1"/>
  <c r="L213" i="1" s="1"/>
  <c r="M213" i="1" s="1"/>
  <c r="K148" i="1"/>
  <c r="U148" i="1" s="1"/>
  <c r="L148" i="1" s="1"/>
  <c r="M148" i="1" s="1"/>
  <c r="K84" i="1"/>
  <c r="K20" i="1"/>
  <c r="U20" i="1" s="1"/>
  <c r="L20" i="1" s="1"/>
  <c r="M20" i="1" s="1"/>
  <c r="K235" i="1"/>
  <c r="U235" i="1" s="1"/>
  <c r="L235" i="1" s="1"/>
  <c r="M235" i="1" s="1"/>
  <c r="K163" i="1"/>
  <c r="U163" i="1" s="1"/>
  <c r="L163" i="1" s="1"/>
  <c r="M163" i="1" s="1"/>
  <c r="K99" i="1"/>
  <c r="U99" i="1" s="1"/>
  <c r="L99" i="1" s="1"/>
  <c r="M99" i="1" s="1"/>
  <c r="K35" i="1"/>
  <c r="U35" i="1" s="1"/>
  <c r="L35" i="1" s="1"/>
  <c r="M35" i="1" s="1"/>
  <c r="K9" i="1"/>
  <c r="U9" i="1" s="1"/>
  <c r="L9" i="1" s="1"/>
  <c r="M9" i="1" s="1"/>
  <c r="K39" i="1"/>
  <c r="U39" i="1" s="1"/>
  <c r="L39" i="1" s="1"/>
  <c r="M39" i="1" s="1"/>
  <c r="K78" i="1"/>
  <c r="U78" i="1" s="1"/>
  <c r="L78" i="1" s="1"/>
  <c r="M78" i="1" s="1"/>
  <c r="K220" i="1"/>
  <c r="U220" i="1" s="1"/>
  <c r="L220" i="1" s="1"/>
  <c r="M220" i="1" s="1"/>
  <c r="K154" i="1"/>
  <c r="U154" i="1" s="1"/>
  <c r="L154" i="1" s="1"/>
  <c r="M154" i="1" s="1"/>
  <c r="K90" i="1"/>
  <c r="U90" i="1" s="1"/>
  <c r="L90" i="1" s="1"/>
  <c r="M90" i="1" s="1"/>
  <c r="K26" i="1"/>
  <c r="U26" i="1" s="1"/>
  <c r="L26" i="1" s="1"/>
  <c r="M26" i="1" s="1"/>
  <c r="K245" i="1"/>
  <c r="U245" i="1" s="1"/>
  <c r="L245" i="1" s="1"/>
  <c r="M245" i="1" s="1"/>
  <c r="K169" i="1"/>
  <c r="U169" i="1" s="1"/>
  <c r="L169" i="1" s="1"/>
  <c r="M169" i="1" s="1"/>
  <c r="K105" i="1"/>
  <c r="U105" i="1" s="1"/>
  <c r="L105" i="1" s="1"/>
  <c r="M105" i="1" s="1"/>
  <c r="K306" i="1"/>
  <c r="U306" i="1" s="1"/>
  <c r="L306" i="1" s="1"/>
  <c r="M306" i="1" s="1"/>
  <c r="K111" i="1"/>
  <c r="U111" i="1" s="1"/>
  <c r="L111" i="1" s="1"/>
  <c r="M111" i="1" s="1"/>
  <c r="K182" i="1"/>
  <c r="U182" i="1" s="1"/>
  <c r="L182" i="1" s="1"/>
  <c r="M182" i="1" s="1"/>
  <c r="K291" i="1"/>
  <c r="U291" i="1" s="1"/>
  <c r="L291" i="1" s="1"/>
  <c r="M291" i="1" s="1"/>
  <c r="K192" i="1"/>
  <c r="U192" i="1" s="1"/>
  <c r="L192" i="1" s="1"/>
  <c r="M192" i="1" s="1"/>
  <c r="K128" i="1"/>
  <c r="U128" i="1" s="1"/>
  <c r="L128" i="1" s="1"/>
  <c r="M128" i="1" s="1"/>
  <c r="K64" i="1"/>
  <c r="U64" i="1" s="1"/>
  <c r="L64" i="1" s="1"/>
  <c r="M64" i="1" s="1"/>
  <c r="K290" i="1"/>
  <c r="U290" i="1" s="1"/>
  <c r="L290" i="1" s="1"/>
  <c r="M290" i="1" s="1"/>
  <c r="K47" i="1"/>
  <c r="U47" i="1" s="1"/>
  <c r="L47" i="1" s="1"/>
  <c r="M47" i="1" s="1"/>
  <c r="K134" i="1"/>
  <c r="U134" i="1" s="1"/>
  <c r="L134" i="1" s="1"/>
  <c r="M134" i="1" s="1"/>
  <c r="K13" i="1"/>
  <c r="U13" i="1" s="1"/>
  <c r="L13" i="1" s="1"/>
  <c r="M13" i="1" s="1"/>
  <c r="K317" i="1"/>
  <c r="U317" i="1" s="1"/>
  <c r="L317" i="1" s="1"/>
  <c r="M317" i="1" s="1"/>
  <c r="K133" i="1"/>
  <c r="U133" i="1" s="1"/>
  <c r="L133" i="1" s="1"/>
  <c r="M133" i="1" s="1"/>
  <c r="K269" i="1"/>
  <c r="U269" i="1" s="1"/>
  <c r="L269" i="1" s="1"/>
  <c r="M269" i="1" s="1"/>
  <c r="K22" i="1"/>
  <c r="U22" i="1" s="1"/>
  <c r="L22" i="1" s="1"/>
  <c r="M22" i="1" s="1"/>
  <c r="K272" i="1"/>
  <c r="U272" i="1" s="1"/>
  <c r="L272" i="1" s="1"/>
  <c r="M272" i="1" s="1"/>
  <c r="K273" i="1"/>
  <c r="U273" i="1" s="1"/>
  <c r="L273" i="1" s="1"/>
  <c r="M273" i="1" s="1"/>
  <c r="K239" i="1"/>
  <c r="U239" i="1" s="1"/>
  <c r="L239" i="1" s="1"/>
  <c r="M239" i="1" s="1"/>
  <c r="K287" i="1"/>
  <c r="U287" i="1" s="1"/>
  <c r="L287" i="1" s="1"/>
  <c r="M287" i="1" s="1"/>
  <c r="K320" i="1"/>
  <c r="U320" i="1" s="1"/>
  <c r="L320" i="1" s="1"/>
  <c r="M320" i="1" s="1"/>
  <c r="K233" i="1"/>
  <c r="U233" i="1" s="1"/>
  <c r="L233" i="1" s="1"/>
  <c r="M233" i="1" s="1"/>
  <c r="K248" i="1"/>
  <c r="U248" i="1" s="1"/>
  <c r="L248" i="1" s="1"/>
  <c r="M248" i="1" s="1"/>
  <c r="K315" i="1"/>
  <c r="U315" i="1" s="1"/>
  <c r="L315" i="1" s="1"/>
  <c r="M315" i="1" s="1"/>
  <c r="K204" i="1"/>
  <c r="U204" i="1" s="1"/>
  <c r="L204" i="1" s="1"/>
  <c r="M204" i="1" s="1"/>
  <c r="K140" i="1"/>
  <c r="U140" i="1" s="1"/>
  <c r="L140" i="1" s="1"/>
  <c r="M140" i="1" s="1"/>
  <c r="K76" i="1"/>
  <c r="U76" i="1" s="1"/>
  <c r="L76" i="1" s="1"/>
  <c r="M76" i="1" s="1"/>
  <c r="K12" i="1"/>
  <c r="U12" i="1" s="1"/>
  <c r="L12" i="1" s="1"/>
  <c r="M12" i="1" s="1"/>
  <c r="K221" i="1"/>
  <c r="U221" i="1" s="1"/>
  <c r="L221" i="1" s="1"/>
  <c r="M221" i="1" s="1"/>
  <c r="K155" i="1"/>
  <c r="U155" i="1" s="1"/>
  <c r="L155" i="1" s="1"/>
  <c r="M155" i="1" s="1"/>
  <c r="K91" i="1"/>
  <c r="U91" i="1" s="1"/>
  <c r="L91" i="1" s="1"/>
  <c r="M91" i="1" s="1"/>
  <c r="K27" i="1"/>
  <c r="U27" i="1" s="1"/>
  <c r="L27" i="1" s="1"/>
  <c r="M27" i="1" s="1"/>
  <c r="K274" i="1"/>
  <c r="U274" i="1" s="1"/>
  <c r="L274" i="1" s="1"/>
  <c r="M274" i="1" s="1"/>
  <c r="K318" i="1"/>
  <c r="U318" i="1" s="1"/>
  <c r="L318" i="1" s="1"/>
  <c r="M318" i="1" s="1"/>
  <c r="K326" i="1"/>
  <c r="U326" i="1" s="1"/>
  <c r="L326" i="1" s="1"/>
  <c r="M326" i="1" s="1"/>
  <c r="K211" i="1"/>
  <c r="U211" i="1" s="1"/>
  <c r="L211" i="1" s="1"/>
  <c r="M211" i="1" s="1"/>
  <c r="K146" i="1"/>
  <c r="U146" i="1" s="1"/>
  <c r="L146" i="1" s="1"/>
  <c r="M146" i="1" s="1"/>
  <c r="K82" i="1"/>
  <c r="U82" i="1" s="1"/>
  <c r="L82" i="1" s="1"/>
  <c r="M82" i="1" s="1"/>
  <c r="K18" i="1"/>
  <c r="U18" i="1" s="1"/>
  <c r="L18" i="1" s="1"/>
  <c r="M18" i="1" s="1"/>
  <c r="K230" i="1"/>
  <c r="U230" i="1" s="1"/>
  <c r="L230" i="1" s="1"/>
  <c r="M230" i="1" s="1"/>
  <c r="K161" i="1"/>
  <c r="U161" i="1" s="1"/>
  <c r="L161" i="1" s="1"/>
  <c r="M161" i="1" s="1"/>
  <c r="K97" i="1"/>
  <c r="U97" i="1" s="1"/>
  <c r="L97" i="1" s="1"/>
  <c r="M97" i="1" s="1"/>
  <c r="K242" i="1"/>
  <c r="U242" i="1" s="1"/>
  <c r="L242" i="1" s="1"/>
  <c r="M242" i="1" s="1"/>
  <c r="K95" i="1"/>
  <c r="U95" i="1" s="1"/>
  <c r="L95" i="1" s="1"/>
  <c r="M95" i="1" s="1"/>
  <c r="K158" i="1"/>
  <c r="U158" i="1" s="1"/>
  <c r="L158" i="1" s="1"/>
  <c r="M158" i="1" s="1"/>
  <c r="K275" i="1"/>
  <c r="U275" i="1" s="1"/>
  <c r="L275" i="1" s="1"/>
  <c r="M275" i="1" s="1"/>
  <c r="K184" i="1"/>
  <c r="U184" i="1" s="1"/>
  <c r="L184" i="1" s="1"/>
  <c r="M184" i="1" s="1"/>
  <c r="K120" i="1"/>
  <c r="U120" i="1" s="1"/>
  <c r="L120" i="1" s="1"/>
  <c r="M120" i="1" s="1"/>
  <c r="K56" i="1"/>
  <c r="U56" i="1" s="1"/>
  <c r="L56" i="1" s="1"/>
  <c r="M56" i="1" s="1"/>
  <c r="K258" i="1"/>
  <c r="U258" i="1" s="1"/>
  <c r="L258" i="1" s="1"/>
  <c r="M258" i="1" s="1"/>
  <c r="K302" i="1"/>
  <c r="U302" i="1" s="1"/>
  <c r="L302" i="1" s="1"/>
  <c r="M302" i="1" s="1"/>
  <c r="K110" i="1"/>
  <c r="U110" i="1" s="1"/>
  <c r="L110" i="1" s="1"/>
  <c r="M110" i="1" s="1"/>
  <c r="K141" i="1"/>
  <c r="U141" i="1" s="1"/>
  <c r="L141" i="1" s="1"/>
  <c r="M141" i="1" s="1"/>
  <c r="K205" i="1"/>
  <c r="U205" i="1" s="1"/>
  <c r="L205" i="1" s="1"/>
  <c r="M205" i="1" s="1"/>
  <c r="K37" i="1"/>
  <c r="U37" i="1" s="1"/>
  <c r="L37" i="1" s="1"/>
  <c r="M37" i="1" s="1"/>
  <c r="K181" i="1"/>
  <c r="U181" i="1" s="1"/>
  <c r="L181" i="1" s="1"/>
  <c r="M181" i="1" s="1"/>
  <c r="K101" i="1"/>
  <c r="U101" i="1" s="1"/>
  <c r="L101" i="1" s="1"/>
  <c r="M101" i="1" s="1"/>
  <c r="K265" i="1"/>
  <c r="U265" i="1" s="1"/>
  <c r="L265" i="1" s="1"/>
  <c r="M265" i="1" s="1"/>
  <c r="K268" i="1"/>
  <c r="U268" i="1" s="1"/>
  <c r="L268" i="1" s="1"/>
  <c r="M268" i="1" s="1"/>
  <c r="K305" i="1"/>
  <c r="U305" i="1" s="1"/>
  <c r="L305" i="1" s="1"/>
  <c r="M305" i="1" s="1"/>
  <c r="K232" i="1"/>
  <c r="U232" i="1" s="1"/>
  <c r="L232" i="1" s="1"/>
  <c r="M232" i="1" s="1"/>
  <c r="K308" i="1"/>
  <c r="U308" i="1" s="1"/>
  <c r="L308" i="1" s="1"/>
  <c r="M308" i="1" s="1"/>
  <c r="K297" i="1"/>
  <c r="U297" i="1" s="1"/>
  <c r="L297" i="1" s="1"/>
  <c r="M297" i="1" s="1"/>
  <c r="K256" i="1"/>
  <c r="U256" i="1" s="1"/>
  <c r="L256" i="1" s="1"/>
  <c r="M256" i="1" s="1"/>
  <c r="K299" i="1"/>
  <c r="U299" i="1" s="1"/>
  <c r="L299" i="1" s="1"/>
  <c r="M299" i="1" s="1"/>
  <c r="K196" i="1"/>
  <c r="U196" i="1" s="1"/>
  <c r="L196" i="1" s="1"/>
  <c r="M196" i="1" s="1"/>
  <c r="K132" i="1"/>
  <c r="U132" i="1" s="1"/>
  <c r="L132" i="1" s="1"/>
  <c r="M132" i="1" s="1"/>
  <c r="K68" i="1"/>
  <c r="U68" i="1" s="1"/>
  <c r="L68" i="1" s="1"/>
  <c r="M68" i="1" s="1"/>
  <c r="K330" i="1"/>
  <c r="U330" i="1" s="1"/>
  <c r="L330" i="1" s="1"/>
  <c r="M330" i="1" s="1"/>
  <c r="K212" i="1"/>
  <c r="U212" i="1" s="1"/>
  <c r="L212" i="1" s="1"/>
  <c r="M212" i="1" s="1"/>
  <c r="K147" i="1"/>
  <c r="U147" i="1" s="1"/>
  <c r="L147" i="1" s="1"/>
  <c r="M147" i="1" s="1"/>
  <c r="K83" i="1"/>
  <c r="U83" i="1" s="1"/>
  <c r="L83" i="1" s="1"/>
  <c r="M83" i="1" s="1"/>
  <c r="K19" i="1"/>
  <c r="U19" i="1" s="1"/>
  <c r="L19" i="1" s="1"/>
  <c r="M19" i="1" s="1"/>
  <c r="K175" i="1"/>
  <c r="U175" i="1" s="1"/>
  <c r="L175" i="1" s="1"/>
  <c r="M175" i="1" s="1"/>
  <c r="K238" i="1"/>
  <c r="U238" i="1" s="1"/>
  <c r="L238" i="1" s="1"/>
  <c r="M238" i="1" s="1"/>
  <c r="K310" i="1"/>
  <c r="U310" i="1" s="1"/>
  <c r="L310" i="1" s="1"/>
  <c r="M310" i="1" s="1"/>
  <c r="K202" i="1"/>
  <c r="U202" i="1" s="1"/>
  <c r="L202" i="1" s="1"/>
  <c r="M202" i="1" s="1"/>
  <c r="K138" i="1"/>
  <c r="U138" i="1" s="1"/>
  <c r="L138" i="1" s="1"/>
  <c r="M138" i="1" s="1"/>
  <c r="K74" i="1"/>
  <c r="U74" i="1" s="1"/>
  <c r="L74" i="1" s="1"/>
  <c r="M74" i="1" s="1"/>
  <c r="U10" i="1"/>
  <c r="L10" i="1" s="1"/>
  <c r="M10" i="1" s="1"/>
  <c r="K219" i="1"/>
  <c r="U219" i="1" s="1"/>
  <c r="L219" i="1" s="1"/>
  <c r="M219" i="1" s="1"/>
  <c r="K153" i="1"/>
  <c r="U153" i="1" s="1"/>
  <c r="L153" i="1" s="1"/>
  <c r="M153" i="1" s="1"/>
  <c r="K89" i="1"/>
  <c r="U89" i="1" s="1"/>
  <c r="L89" i="1" s="1"/>
  <c r="M89" i="1" s="1"/>
  <c r="K216" i="1"/>
  <c r="U216" i="1" s="1"/>
  <c r="L216" i="1" s="1"/>
  <c r="M216" i="1" s="1"/>
  <c r="K71" i="1"/>
  <c r="U71" i="1" s="1"/>
  <c r="L71" i="1" s="1"/>
  <c r="M71" i="1" s="1"/>
  <c r="K142" i="1"/>
  <c r="U142" i="1" s="1"/>
  <c r="L142" i="1" s="1"/>
  <c r="M142" i="1" s="1"/>
  <c r="K259" i="1"/>
  <c r="U259" i="1" s="1"/>
  <c r="L259" i="1" s="1"/>
  <c r="M259" i="1" s="1"/>
  <c r="K176" i="1"/>
  <c r="U176" i="1" s="1"/>
  <c r="L176" i="1" s="1"/>
  <c r="M176" i="1" s="1"/>
  <c r="K112" i="1"/>
  <c r="U112" i="1" s="1"/>
  <c r="L112" i="1" s="1"/>
  <c r="M112" i="1" s="1"/>
  <c r="K48" i="1"/>
  <c r="U48" i="1" s="1"/>
  <c r="L48" i="1" s="1"/>
  <c r="M48" i="1" s="1"/>
  <c r="K228" i="1"/>
  <c r="U228" i="1" s="1"/>
  <c r="L228" i="1" s="1"/>
  <c r="M228" i="1" s="1"/>
  <c r="K286" i="1"/>
  <c r="U286" i="1" s="1"/>
  <c r="L286" i="1" s="1"/>
  <c r="M286" i="1" s="1"/>
  <c r="K70" i="1"/>
  <c r="U70" i="1" s="1"/>
  <c r="L70" i="1" s="1"/>
  <c r="M70" i="1" s="1"/>
  <c r="K38" i="1"/>
  <c r="U38" i="1" s="1"/>
  <c r="L38" i="1" s="1"/>
  <c r="M38" i="1" s="1"/>
  <c r="K77" i="1"/>
  <c r="U77" i="1" s="1"/>
  <c r="L77" i="1" s="1"/>
  <c r="M77" i="1" s="1"/>
  <c r="K61" i="1"/>
  <c r="U61" i="1" s="1"/>
  <c r="L61" i="1" s="1"/>
  <c r="M61" i="1" s="1"/>
  <c r="K117" i="1"/>
  <c r="U117" i="1" s="1"/>
  <c r="L117" i="1" s="1"/>
  <c r="M117" i="1" s="1"/>
  <c r="K46" i="1"/>
  <c r="U46" i="1" s="1"/>
  <c r="L46" i="1" s="1"/>
  <c r="M46" i="1" s="1"/>
  <c r="K329" i="1"/>
  <c r="U329" i="1" s="1"/>
  <c r="L329" i="1" s="1"/>
  <c r="M329" i="1" s="1"/>
  <c r="K332" i="1"/>
  <c r="U332" i="1" s="1"/>
  <c r="L332" i="1" s="1"/>
  <c r="M332" i="1" s="1"/>
  <c r="K311" i="1"/>
  <c r="U311" i="1" s="1"/>
  <c r="L311" i="1" s="1"/>
  <c r="M311" i="1" s="1"/>
  <c r="K296" i="1"/>
  <c r="U296" i="1" s="1"/>
  <c r="L296" i="1" s="1"/>
  <c r="M296" i="1" s="1"/>
  <c r="K328" i="1"/>
  <c r="U328" i="1" s="1"/>
  <c r="L328" i="1" s="1"/>
  <c r="M328" i="1" s="1"/>
  <c r="K312" i="1"/>
  <c r="U312" i="1" s="1"/>
  <c r="L312" i="1" s="1"/>
  <c r="M312" i="1" s="1"/>
  <c r="K244" i="1"/>
  <c r="U244" i="1" s="1"/>
  <c r="L244" i="1" s="1"/>
  <c r="M244" i="1" s="1"/>
  <c r="K283" i="1"/>
  <c r="U283" i="1" s="1"/>
  <c r="L283" i="1" s="1"/>
  <c r="M283" i="1" s="1"/>
  <c r="K188" i="1"/>
  <c r="U188" i="1" s="1"/>
  <c r="L188" i="1" s="1"/>
  <c r="M188" i="1" s="1"/>
  <c r="K124" i="1"/>
  <c r="U124" i="1" s="1"/>
  <c r="L124" i="1" s="1"/>
  <c r="M124" i="1" s="1"/>
  <c r="K60" i="1"/>
  <c r="U60" i="1" s="1"/>
  <c r="L60" i="1" s="1"/>
  <c r="M60" i="1" s="1"/>
  <c r="K314" i="1"/>
  <c r="U314" i="1" s="1"/>
  <c r="L314" i="1" s="1"/>
  <c r="M314" i="1" s="1"/>
  <c r="K203" i="1"/>
  <c r="U203" i="1" s="1"/>
  <c r="L203" i="1" s="1"/>
  <c r="M203" i="1" s="1"/>
  <c r="K139" i="1"/>
  <c r="U139" i="1" s="1"/>
  <c r="L139" i="1" s="1"/>
  <c r="M139" i="1" s="1"/>
  <c r="K75" i="1"/>
  <c r="U75" i="1" s="1"/>
  <c r="L75" i="1" s="1"/>
  <c r="M75" i="1" s="1"/>
  <c r="K11" i="1"/>
  <c r="U11" i="1" s="1"/>
  <c r="L11" i="1" s="1"/>
  <c r="M11" i="1" s="1"/>
  <c r="K143" i="1"/>
  <c r="U143" i="1" s="1"/>
  <c r="L143" i="1" s="1"/>
  <c r="M143" i="1" s="1"/>
  <c r="K198" i="1"/>
  <c r="U198" i="1" s="1"/>
  <c r="L198" i="1" s="1"/>
  <c r="M198" i="1" s="1"/>
  <c r="K294" i="1"/>
  <c r="U294" i="1" s="1"/>
  <c r="L294" i="1" s="1"/>
  <c r="M294" i="1" s="1"/>
  <c r="K194" i="1"/>
  <c r="U194" i="1" s="1"/>
  <c r="L194" i="1" s="1"/>
  <c r="M194" i="1" s="1"/>
  <c r="K130" i="1"/>
  <c r="U130" i="1" s="1"/>
  <c r="L130" i="1" s="1"/>
  <c r="M130" i="1" s="1"/>
  <c r="K66" i="1"/>
  <c r="U66" i="1" s="1"/>
  <c r="L66" i="1" s="1"/>
  <c r="M66" i="1" s="1"/>
  <c r="K325" i="1"/>
  <c r="U325" i="1" s="1"/>
  <c r="L325" i="1" s="1"/>
  <c r="M325" i="1" s="1"/>
  <c r="K210" i="1"/>
  <c r="U210" i="1" s="1"/>
  <c r="L210" i="1" s="1"/>
  <c r="M210" i="1" s="1"/>
  <c r="K145" i="1"/>
  <c r="U145" i="1" s="1"/>
  <c r="L145" i="1" s="1"/>
  <c r="M145" i="1" s="1"/>
  <c r="K73" i="1"/>
  <c r="U73" i="1" s="1"/>
  <c r="L73" i="1" s="1"/>
  <c r="M73" i="1" s="1"/>
  <c r="K199" i="1"/>
  <c r="U199" i="1" s="1"/>
  <c r="L199" i="1" s="1"/>
  <c r="M199" i="1" s="1"/>
  <c r="K55" i="1"/>
  <c r="U55" i="1" s="1"/>
  <c r="L55" i="1" s="1"/>
  <c r="M55" i="1" s="1"/>
  <c r="K118" i="1"/>
  <c r="U118" i="1" s="1"/>
  <c r="L118" i="1" s="1"/>
  <c r="M118" i="1" s="1"/>
  <c r="K243" i="1"/>
  <c r="U243" i="1" s="1"/>
  <c r="L243" i="1" s="1"/>
  <c r="M243" i="1" s="1"/>
  <c r="K168" i="1"/>
  <c r="U168" i="1" s="1"/>
  <c r="L168" i="1" s="1"/>
  <c r="M168" i="1" s="1"/>
  <c r="K104" i="1"/>
  <c r="U104" i="1" s="1"/>
  <c r="L104" i="1" s="1"/>
  <c r="M104" i="1" s="1"/>
  <c r="K40" i="1"/>
  <c r="U40" i="1" s="1"/>
  <c r="L40" i="1" s="1"/>
  <c r="M40" i="1" s="1"/>
  <c r="K207" i="1"/>
  <c r="U207" i="1" s="1"/>
  <c r="L207" i="1" s="1"/>
  <c r="M207" i="1" s="1"/>
  <c r="K270" i="1"/>
  <c r="U270" i="1" s="1"/>
  <c r="L270" i="1" s="1"/>
  <c r="M270" i="1" s="1"/>
  <c r="K197" i="1"/>
  <c r="U197" i="1" s="1"/>
  <c r="L197" i="1" s="1"/>
  <c r="M197" i="1" s="1"/>
  <c r="K62" i="1"/>
  <c r="U62" i="1" s="1"/>
  <c r="L62" i="1" s="1"/>
  <c r="M62" i="1" s="1"/>
  <c r="K237" i="1"/>
  <c r="U237" i="1" s="1"/>
  <c r="L237" i="1" s="1"/>
  <c r="M237" i="1" s="1"/>
  <c r="K53" i="1"/>
  <c r="U53" i="1" s="1"/>
  <c r="L53" i="1" s="1"/>
  <c r="M53" i="1" s="1"/>
  <c r="K226" i="1"/>
  <c r="U226" i="1" s="1"/>
  <c r="L226" i="1" s="1"/>
  <c r="M226" i="1" s="1"/>
  <c r="K260" i="1"/>
  <c r="U260" i="1" s="1"/>
  <c r="L260" i="1" s="1"/>
  <c r="M260" i="1" s="1"/>
  <c r="K279" i="1"/>
  <c r="U279" i="1" s="1"/>
  <c r="L279" i="1" s="1"/>
  <c r="M279" i="1" s="1"/>
  <c r="K313" i="1"/>
  <c r="U313" i="1" s="1"/>
  <c r="L313" i="1" s="1"/>
  <c r="M313" i="1" s="1"/>
  <c r="K225" i="1"/>
  <c r="U225" i="1" s="1"/>
  <c r="L225" i="1" s="1"/>
  <c r="M225" i="1" s="1"/>
  <c r="K284" i="1"/>
  <c r="U284" i="1" s="1"/>
  <c r="L284" i="1" s="1"/>
  <c r="M284" i="1" s="1"/>
  <c r="K300" i="1"/>
  <c r="U300" i="1" s="1"/>
  <c r="L300" i="1" s="1"/>
  <c r="M300" i="1" s="1"/>
  <c r="K264" i="1"/>
  <c r="U264" i="1" s="1"/>
  <c r="L264" i="1" s="1"/>
  <c r="M264" i="1" s="1"/>
  <c r="K267" i="1"/>
  <c r="U267" i="1" s="1"/>
  <c r="L267" i="1" s="1"/>
  <c r="M267" i="1" s="1"/>
  <c r="K180" i="1"/>
  <c r="U180" i="1" s="1"/>
  <c r="L180" i="1" s="1"/>
  <c r="M180" i="1" s="1"/>
  <c r="K116" i="1"/>
  <c r="U116" i="1" s="1"/>
  <c r="L116" i="1" s="1"/>
  <c r="M116" i="1" s="1"/>
  <c r="K52" i="1"/>
  <c r="U52" i="1" s="1"/>
  <c r="L52" i="1" s="1"/>
  <c r="M52" i="1" s="1"/>
  <c r="K298" i="1"/>
  <c r="U298" i="1" s="1"/>
  <c r="L298" i="1" s="1"/>
  <c r="M298" i="1" s="1"/>
  <c r="K195" i="1"/>
  <c r="U195" i="1" s="1"/>
  <c r="L195" i="1" s="1"/>
  <c r="M195" i="1" s="1"/>
  <c r="K131" i="1"/>
  <c r="U131" i="1" s="1"/>
  <c r="L131" i="1" s="1"/>
  <c r="M131" i="1" s="1"/>
  <c r="K67" i="1"/>
  <c r="U67" i="1" s="1"/>
  <c r="L67" i="1" s="1"/>
  <c r="M67" i="1" s="1"/>
  <c r="K81" i="1"/>
  <c r="U81" i="1" s="1"/>
  <c r="L81" i="1" s="1"/>
  <c r="M81" i="1" s="1"/>
  <c r="K119" i="1"/>
  <c r="U119" i="1" s="1"/>
  <c r="L119" i="1" s="1"/>
  <c r="M119" i="1" s="1"/>
  <c r="K166" i="1"/>
  <c r="U166" i="1" s="1"/>
  <c r="L166" i="1" s="1"/>
  <c r="M166" i="1" s="1"/>
  <c r="K278" i="1"/>
  <c r="U278" i="1" s="1"/>
  <c r="L278" i="1" s="1"/>
  <c r="M278" i="1" s="1"/>
  <c r="K186" i="1"/>
  <c r="U186" i="1" s="1"/>
  <c r="L186" i="1" s="1"/>
  <c r="M186" i="1" s="1"/>
  <c r="K122" i="1"/>
  <c r="U122" i="1" s="1"/>
  <c r="L122" i="1" s="1"/>
  <c r="M122" i="1" s="1"/>
  <c r="K58" i="1"/>
  <c r="U58" i="1" s="1"/>
  <c r="L58" i="1" s="1"/>
  <c r="M58" i="1" s="1"/>
  <c r="K309" i="1"/>
  <c r="U309" i="1" s="1"/>
  <c r="L309" i="1" s="1"/>
  <c r="M309" i="1" s="1"/>
  <c r="K201" i="1"/>
  <c r="U201" i="1" s="1"/>
  <c r="L201" i="1" s="1"/>
  <c r="M201" i="1" s="1"/>
  <c r="K137" i="1"/>
  <c r="U137" i="1" s="1"/>
  <c r="L137" i="1" s="1"/>
  <c r="M137" i="1" s="1"/>
  <c r="K65" i="1"/>
  <c r="U65" i="1" s="1"/>
  <c r="L65" i="1" s="1"/>
  <c r="M65" i="1" s="1"/>
  <c r="K191" i="1"/>
  <c r="U191" i="1" s="1"/>
  <c r="L191" i="1" s="1"/>
  <c r="M191" i="1" s="1"/>
  <c r="K31" i="1"/>
  <c r="U31" i="1" s="1"/>
  <c r="L31" i="1" s="1"/>
  <c r="M31" i="1" s="1"/>
  <c r="K94" i="1"/>
  <c r="U94" i="1" s="1"/>
  <c r="L94" i="1" s="1"/>
  <c r="M94" i="1" s="1"/>
  <c r="K229" i="1"/>
  <c r="U229" i="1" s="1"/>
  <c r="L229" i="1" s="1"/>
  <c r="M229" i="1" s="1"/>
  <c r="K160" i="1"/>
  <c r="U160" i="1" s="1"/>
  <c r="L160" i="1" s="1"/>
  <c r="M160" i="1" s="1"/>
  <c r="K96" i="1"/>
  <c r="U96" i="1" s="1"/>
  <c r="L96" i="1" s="1"/>
  <c r="M96" i="1" s="1"/>
  <c r="K32" i="1"/>
  <c r="U32" i="1" s="1"/>
  <c r="L32" i="1" s="1"/>
  <c r="M32" i="1" s="1"/>
  <c r="K183" i="1"/>
  <c r="U183" i="1" s="1"/>
  <c r="L183" i="1" s="1"/>
  <c r="M183" i="1" s="1"/>
  <c r="K254" i="1"/>
  <c r="U254" i="1" s="1"/>
  <c r="L254" i="1" s="1"/>
  <c r="M254" i="1" s="1"/>
  <c r="K214" i="1"/>
  <c r="U214" i="1" s="1"/>
  <c r="L214" i="1" s="1"/>
  <c r="M214" i="1" s="1"/>
  <c r="K69" i="1"/>
  <c r="U69" i="1" s="1"/>
  <c r="L69" i="1" s="1"/>
  <c r="M69" i="1" s="1"/>
  <c r="K29" i="1"/>
  <c r="U29" i="1" s="1"/>
  <c r="L29" i="1" s="1"/>
  <c r="M29" i="1" s="1"/>
  <c r="K285" i="1"/>
  <c r="U285" i="1" s="1"/>
  <c r="L285" i="1" s="1"/>
  <c r="M285" i="1" s="1"/>
  <c r="K253" i="1"/>
  <c r="U253" i="1" s="1"/>
  <c r="L253" i="1" s="1"/>
  <c r="M253" i="1" s="1"/>
  <c r="K252" i="1"/>
  <c r="U252" i="1" s="1"/>
  <c r="L252" i="1" s="1"/>
  <c r="M252" i="1" s="1"/>
  <c r="K324" i="1"/>
  <c r="U324" i="1" s="1"/>
  <c r="L324" i="1" s="1"/>
  <c r="M324" i="1" s="1"/>
  <c r="K224" i="1"/>
  <c r="U224" i="1" s="1"/>
  <c r="L224" i="1" s="1"/>
  <c r="M224" i="1" s="1"/>
  <c r="K255" i="1"/>
  <c r="U255" i="1" s="1"/>
  <c r="L255" i="1" s="1"/>
  <c r="M255" i="1" s="1"/>
  <c r="K289" i="1"/>
  <c r="U289" i="1" s="1"/>
  <c r="L289" i="1" s="1"/>
  <c r="M289" i="1" s="1"/>
  <c r="K231" i="1"/>
  <c r="U231" i="1" s="1"/>
  <c r="L231" i="1" s="1"/>
  <c r="M231" i="1" s="1"/>
  <c r="K249" i="1"/>
  <c r="U249" i="1" s="1"/>
  <c r="L249" i="1" s="1"/>
  <c r="M249" i="1" s="1"/>
  <c r="B33" i="11"/>
  <c r="F14" i="12" l="1"/>
  <c r="F15" i="12" s="1"/>
  <c r="G15" i="12" s="1"/>
  <c r="H15" i="12" s="1"/>
  <c r="U84" i="1"/>
  <c r="L84" i="1" s="1"/>
  <c r="M84" i="1" s="1"/>
  <c r="N84" i="1" s="1"/>
  <c r="O84" i="1" s="1"/>
  <c r="U8" i="1"/>
  <c r="L8" i="1" s="1"/>
  <c r="B34" i="11"/>
  <c r="G14" i="12" l="1"/>
  <c r="H14" i="12" s="1"/>
  <c r="F17" i="12"/>
  <c r="P84" i="1"/>
  <c r="M8" i="1"/>
  <c r="L336" i="1"/>
  <c r="L335" i="1"/>
  <c r="L334" i="1"/>
  <c r="L338" i="1"/>
  <c r="L337" i="1"/>
  <c r="B35" i="11"/>
  <c r="N275" i="1"/>
  <c r="O275" i="1" s="1"/>
  <c r="Q84" i="1" l="1"/>
  <c r="B36" i="11"/>
  <c r="P275" i="1"/>
  <c r="Q275" i="1" l="1"/>
  <c r="B37" i="11"/>
  <c r="R9" i="1"/>
  <c r="R10" i="1"/>
  <c r="R11" i="1"/>
  <c r="R12" i="1"/>
  <c r="R13" i="1"/>
  <c r="R14" i="1"/>
  <c r="S14" i="1" s="1"/>
  <c r="R15" i="1"/>
  <c r="S15" i="1" s="1"/>
  <c r="R16" i="1"/>
  <c r="R17" i="1"/>
  <c r="R18" i="1"/>
  <c r="R19" i="1"/>
  <c r="R20" i="1"/>
  <c r="R21" i="1"/>
  <c r="S21" i="1" s="1"/>
  <c r="R22" i="1"/>
  <c r="R23" i="1"/>
  <c r="R24" i="1"/>
  <c r="R225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S83" i="1" s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S98" i="1" s="1"/>
  <c r="R99" i="1"/>
  <c r="R100" i="1"/>
  <c r="R101" i="1"/>
  <c r="R102" i="1"/>
  <c r="R103" i="1"/>
  <c r="R109" i="1"/>
  <c r="R104" i="1"/>
  <c r="R105" i="1"/>
  <c r="R106" i="1"/>
  <c r="R107" i="1"/>
  <c r="R108" i="1"/>
  <c r="S108" i="1" s="1"/>
  <c r="R110" i="1"/>
  <c r="R111" i="1"/>
  <c r="R112" i="1"/>
  <c r="R113" i="1"/>
  <c r="S113" i="1" s="1"/>
  <c r="R114" i="1"/>
  <c r="R115" i="1"/>
  <c r="R116" i="1"/>
  <c r="S116" i="1" s="1"/>
  <c r="R117" i="1"/>
  <c r="R118" i="1"/>
  <c r="R119" i="1"/>
  <c r="R120" i="1"/>
  <c r="R121" i="1"/>
  <c r="S121" i="1" s="1"/>
  <c r="R122" i="1"/>
  <c r="R123" i="1"/>
  <c r="R124" i="1"/>
  <c r="R125" i="1"/>
  <c r="R126" i="1"/>
  <c r="R127" i="1"/>
  <c r="S127" i="1" s="1"/>
  <c r="R128" i="1"/>
  <c r="S128" i="1" s="1"/>
  <c r="R129" i="1"/>
  <c r="R130" i="1"/>
  <c r="R131" i="1"/>
  <c r="R132" i="1"/>
  <c r="R133" i="1"/>
  <c r="R135" i="1"/>
  <c r="R136" i="1"/>
  <c r="S136" i="1" s="1"/>
  <c r="R137" i="1"/>
  <c r="R138" i="1"/>
  <c r="R139" i="1"/>
  <c r="R140" i="1"/>
  <c r="R141" i="1"/>
  <c r="R142" i="1"/>
  <c r="R143" i="1"/>
  <c r="R144" i="1"/>
  <c r="S144" i="1" s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34" i="1"/>
  <c r="R160" i="1"/>
  <c r="R161" i="1"/>
  <c r="R162" i="1"/>
  <c r="R163" i="1"/>
  <c r="R164" i="1"/>
  <c r="R165" i="1"/>
  <c r="R166" i="1"/>
  <c r="R167" i="1"/>
  <c r="S167" i="1" s="1"/>
  <c r="R168" i="1"/>
  <c r="R169" i="1"/>
  <c r="R170" i="1"/>
  <c r="R171" i="1"/>
  <c r="S171" i="1" s="1"/>
  <c r="R172" i="1"/>
  <c r="R173" i="1"/>
  <c r="R174" i="1"/>
  <c r="R175" i="1"/>
  <c r="S175" i="1" s="1"/>
  <c r="R176" i="1"/>
  <c r="S176" i="1" s="1"/>
  <c r="R177" i="1"/>
  <c r="R178" i="1"/>
  <c r="R179" i="1"/>
  <c r="S179" i="1" s="1"/>
  <c r="R180" i="1"/>
  <c r="R181" i="1"/>
  <c r="R182" i="1"/>
  <c r="R183" i="1"/>
  <c r="R184" i="1"/>
  <c r="S184" i="1" s="1"/>
  <c r="R185" i="1"/>
  <c r="R186" i="1"/>
  <c r="R187" i="1"/>
  <c r="R188" i="1"/>
  <c r="R189" i="1"/>
  <c r="R190" i="1"/>
  <c r="R191" i="1"/>
  <c r="S191" i="1" s="1"/>
  <c r="R192" i="1"/>
  <c r="S192" i="1" s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S215" i="1" s="1"/>
  <c r="R216" i="1"/>
  <c r="R217" i="1"/>
  <c r="S217" i="1" s="1"/>
  <c r="R218" i="1"/>
  <c r="R219" i="1"/>
  <c r="R220" i="1"/>
  <c r="S220" i="1" s="1"/>
  <c r="R221" i="1"/>
  <c r="R222" i="1"/>
  <c r="R223" i="1"/>
  <c r="S223" i="1" s="1"/>
  <c r="R224" i="1"/>
  <c r="R226" i="1"/>
  <c r="R227" i="1"/>
  <c r="R228" i="1"/>
  <c r="R229" i="1"/>
  <c r="S229" i="1" s="1"/>
  <c r="R230" i="1"/>
  <c r="S230" i="1" s="1"/>
  <c r="R231" i="1"/>
  <c r="R232" i="1"/>
  <c r="R233" i="1"/>
  <c r="S233" i="1" s="1"/>
  <c r="R234" i="1"/>
  <c r="R235" i="1"/>
  <c r="R236" i="1"/>
  <c r="R237" i="1"/>
  <c r="R238" i="1"/>
  <c r="S238" i="1" s="1"/>
  <c r="R239" i="1"/>
  <c r="R240" i="1"/>
  <c r="R241" i="1"/>
  <c r="S241" i="1" s="1"/>
  <c r="R242" i="1"/>
  <c r="R243" i="1"/>
  <c r="R244" i="1"/>
  <c r="R245" i="1"/>
  <c r="R246" i="1"/>
  <c r="R247" i="1"/>
  <c r="R248" i="1"/>
  <c r="S248" i="1" s="1"/>
  <c r="R249" i="1"/>
  <c r="S249" i="1" s="1"/>
  <c r="R250" i="1"/>
  <c r="R251" i="1"/>
  <c r="R252" i="1"/>
  <c r="R253" i="1"/>
  <c r="R254" i="1"/>
  <c r="R255" i="1"/>
  <c r="S255" i="1" s="1"/>
  <c r="R256" i="1"/>
  <c r="S256" i="1" s="1"/>
  <c r="R257" i="1"/>
  <c r="R258" i="1"/>
  <c r="R259" i="1"/>
  <c r="S259" i="1" s="1"/>
  <c r="R260" i="1"/>
  <c r="R261" i="1"/>
  <c r="R262" i="1"/>
  <c r="S262" i="1" s="1"/>
  <c r="R263" i="1"/>
  <c r="R264" i="1"/>
  <c r="R265" i="1"/>
  <c r="R266" i="1"/>
  <c r="R267" i="1"/>
  <c r="R268" i="1"/>
  <c r="R269" i="1"/>
  <c r="S269" i="1" s="1"/>
  <c r="R270" i="1"/>
  <c r="R271" i="1"/>
  <c r="R272" i="1"/>
  <c r="R273" i="1"/>
  <c r="R274" i="1"/>
  <c r="R276" i="1"/>
  <c r="R277" i="1"/>
  <c r="R278" i="1"/>
  <c r="R279" i="1"/>
  <c r="S279" i="1" s="1"/>
  <c r="R280" i="1"/>
  <c r="R281" i="1"/>
  <c r="R282" i="1"/>
  <c r="R283" i="1"/>
  <c r="R284" i="1"/>
  <c r="R285" i="1"/>
  <c r="R286" i="1"/>
  <c r="R287" i="1"/>
  <c r="S287" i="1" s="1"/>
  <c r="R288" i="1"/>
  <c r="R289" i="1"/>
  <c r="R290" i="1"/>
  <c r="S290" i="1" s="1"/>
  <c r="R291" i="1"/>
  <c r="R292" i="1"/>
  <c r="R293" i="1"/>
  <c r="R294" i="1"/>
  <c r="R295" i="1"/>
  <c r="R296" i="1"/>
  <c r="R297" i="1"/>
  <c r="R298" i="1"/>
  <c r="R299" i="1"/>
  <c r="R300" i="1"/>
  <c r="S300" i="1" s="1"/>
  <c r="R301" i="1"/>
  <c r="S301" i="1" s="1"/>
  <c r="R302" i="1"/>
  <c r="R303" i="1"/>
  <c r="R304" i="1"/>
  <c r="S304" i="1" s="1"/>
  <c r="R305" i="1"/>
  <c r="S305" i="1" s="1"/>
  <c r="R306" i="1"/>
  <c r="R307" i="1"/>
  <c r="R308" i="1"/>
  <c r="R309" i="1"/>
  <c r="S309" i="1" s="1"/>
  <c r="R310" i="1"/>
  <c r="R311" i="1"/>
  <c r="S311" i="1" s="1"/>
  <c r="R312" i="1"/>
  <c r="R313" i="1"/>
  <c r="R314" i="1"/>
  <c r="R315" i="1"/>
  <c r="R316" i="1"/>
  <c r="R317" i="1"/>
  <c r="R318" i="1"/>
  <c r="R319" i="1"/>
  <c r="R320" i="1"/>
  <c r="R321" i="1"/>
  <c r="R322" i="1"/>
  <c r="S322" i="1" s="1"/>
  <c r="R323" i="1"/>
  <c r="S323" i="1" s="1"/>
  <c r="R324" i="1"/>
  <c r="R325" i="1"/>
  <c r="R326" i="1"/>
  <c r="S326" i="1" s="1"/>
  <c r="R327" i="1"/>
  <c r="R328" i="1"/>
  <c r="R329" i="1"/>
  <c r="R330" i="1"/>
  <c r="S330" i="1" s="1"/>
  <c r="R331" i="1"/>
  <c r="R332" i="1"/>
  <c r="S332" i="1" s="1"/>
  <c r="B38" i="11" l="1"/>
  <c r="S266" i="1"/>
  <c r="S104" i="1"/>
  <c r="S319" i="1"/>
  <c r="S278" i="1"/>
  <c r="S52" i="1"/>
  <c r="S214" i="1"/>
  <c r="S19" i="1"/>
  <c r="S43" i="1"/>
  <c r="S212" i="1"/>
  <c r="S18" i="1"/>
  <c r="S190" i="1"/>
  <c r="S159" i="1"/>
  <c r="S296" i="1"/>
  <c r="S123" i="1"/>
  <c r="S72" i="1"/>
  <c r="S293" i="1"/>
  <c r="S240" i="1"/>
  <c r="S68" i="1"/>
  <c r="S282" i="1"/>
  <c r="S222" i="1"/>
  <c r="S134" i="1"/>
  <c r="S110" i="1"/>
  <c r="S67" i="1"/>
  <c r="S13" i="1"/>
  <c r="S90" i="1"/>
  <c r="S152" i="1"/>
  <c r="S143" i="1"/>
  <c r="S314" i="1"/>
  <c r="S265" i="1"/>
  <c r="S199" i="1"/>
  <c r="S141" i="1"/>
  <c r="S88" i="1"/>
  <c r="S35" i="1"/>
  <c r="S207" i="1"/>
  <c r="S36" i="1"/>
  <c r="S254" i="1"/>
  <c r="S49" i="1"/>
  <c r="S297" i="1"/>
  <c r="S274" i="1"/>
  <c r="S252" i="1"/>
  <c r="S196" i="1"/>
  <c r="S166" i="1"/>
  <c r="S142" i="1"/>
  <c r="S114" i="1"/>
  <c r="S91" i="1"/>
  <c r="S73" i="1"/>
  <c r="S44" i="1"/>
  <c r="S20" i="1"/>
  <c r="S132" i="1"/>
  <c r="S310" i="1"/>
  <c r="S285" i="1"/>
  <c r="S232" i="1"/>
  <c r="S206" i="1"/>
  <c r="S187" i="1"/>
  <c r="S151" i="1"/>
  <c r="S65" i="1"/>
  <c r="S28" i="1"/>
  <c r="S11" i="1"/>
  <c r="S188" i="1"/>
  <c r="S283" i="1"/>
  <c r="S231" i="1"/>
  <c r="S205" i="1"/>
  <c r="S149" i="1"/>
  <c r="S126" i="1"/>
  <c r="S100" i="1"/>
  <c r="S82" i="1"/>
  <c r="S54" i="1"/>
  <c r="S27" i="1"/>
  <c r="S10" i="1"/>
  <c r="S237" i="1"/>
  <c r="S85" i="1"/>
  <c r="S327" i="1"/>
  <c r="S204" i="1"/>
  <c r="S172" i="1"/>
  <c r="S124" i="1"/>
  <c r="S80" i="1"/>
  <c r="S25" i="1"/>
  <c r="S317" i="1"/>
  <c r="S288" i="1"/>
  <c r="S227" i="1"/>
  <c r="S202" i="1"/>
  <c r="S162" i="1"/>
  <c r="S130" i="1"/>
  <c r="S31" i="1"/>
  <c r="S324" i="1"/>
  <c r="S271" i="1"/>
  <c r="S193" i="1"/>
  <c r="S138" i="1"/>
  <c r="S122" i="1"/>
  <c r="S93" i="1"/>
  <c r="S70" i="1"/>
  <c r="S30" i="1"/>
  <c r="S218" i="1"/>
  <c r="S308" i="1"/>
  <c r="S270" i="1"/>
  <c r="S224" i="1"/>
  <c r="S200" i="1"/>
  <c r="S153" i="1"/>
  <c r="S105" i="1"/>
  <c r="S84" i="1"/>
  <c r="S61" i="1"/>
  <c r="S53" i="1"/>
  <c r="S37" i="1"/>
  <c r="S251" i="1"/>
  <c r="S234" i="1"/>
  <c r="S170" i="1"/>
  <c r="S155" i="1"/>
  <c r="S320" i="1"/>
  <c r="S306" i="1"/>
  <c r="S291" i="1"/>
  <c r="S276" i="1"/>
  <c r="S260" i="1"/>
  <c r="S246" i="1"/>
  <c r="S186" i="1"/>
  <c r="S169" i="1"/>
  <c r="S107" i="1"/>
  <c r="S94" i="1"/>
  <c r="S81" i="1"/>
  <c r="S47" i="1"/>
  <c r="S244" i="1"/>
  <c r="S213" i="1"/>
  <c r="S197" i="1"/>
  <c r="S181" i="1"/>
  <c r="S106" i="1"/>
  <c r="S64" i="1"/>
  <c r="S46" i="1"/>
  <c r="S26" i="1"/>
  <c r="S272" i="1"/>
  <c r="S210" i="1"/>
  <c r="S139" i="1"/>
  <c r="S86" i="1"/>
  <c r="S24" i="1"/>
  <c r="S316" i="1"/>
  <c r="S294" i="1"/>
  <c r="S250" i="1"/>
  <c r="S201" i="1"/>
  <c r="S185" i="1"/>
  <c r="S331" i="1"/>
  <c r="S315" i="1"/>
  <c r="S286" i="1"/>
  <c r="S208" i="1"/>
  <c r="S160" i="1"/>
  <c r="S137" i="1"/>
  <c r="S92" i="1"/>
  <c r="S76" i="1"/>
  <c r="S45" i="1"/>
  <c r="S66" i="1"/>
  <c r="S58" i="1"/>
  <c r="S50" i="1"/>
  <c r="S42" i="1"/>
  <c r="S34" i="1"/>
  <c r="S318" i="1"/>
  <c r="S289" i="1"/>
  <c r="S273" i="1"/>
  <c r="S258" i="1"/>
  <c r="S243" i="1"/>
  <c r="S228" i="1"/>
  <c r="S150" i="1"/>
  <c r="S133" i="1"/>
  <c r="S118" i="1"/>
  <c r="S63" i="1"/>
  <c r="S9" i="1"/>
  <c r="S325" i="1"/>
  <c r="S295" i="1"/>
  <c r="S264" i="1"/>
  <c r="S194" i="1"/>
  <c r="S78" i="1"/>
  <c r="S221" i="1"/>
  <c r="S189" i="1"/>
  <c r="S173" i="1"/>
  <c r="S165" i="1"/>
  <c r="S158" i="1"/>
  <c r="S125" i="1"/>
  <c r="S111" i="1"/>
  <c r="S109" i="1"/>
  <c r="S97" i="1"/>
  <c r="S242" i="1"/>
  <c r="S226" i="1"/>
  <c r="S209" i="1"/>
  <c r="S195" i="1"/>
  <c r="S178" i="1"/>
  <c r="S163" i="1"/>
  <c r="S89" i="1"/>
  <c r="S74" i="1"/>
  <c r="S56" i="1"/>
  <c r="S303" i="1"/>
  <c r="S281" i="1"/>
  <c r="S147" i="1"/>
  <c r="S101" i="1"/>
  <c r="S71" i="1"/>
  <c r="S39" i="1"/>
  <c r="S16" i="1"/>
  <c r="S302" i="1"/>
  <c r="S280" i="1"/>
  <c r="S257" i="1"/>
  <c r="S154" i="1"/>
  <c r="S129" i="1"/>
  <c r="S77" i="1"/>
  <c r="S62" i="1"/>
  <c r="S23" i="1"/>
  <c r="S235" i="1"/>
  <c r="S263" i="1"/>
  <c r="S216" i="1"/>
  <c r="S168" i="1"/>
  <c r="S145" i="1"/>
  <c r="S99" i="1"/>
  <c r="S69" i="1"/>
  <c r="S253" i="1"/>
  <c r="S236" i="1"/>
  <c r="S219" i="1"/>
  <c r="S211" i="1"/>
  <c r="S203" i="1"/>
  <c r="S156" i="1"/>
  <c r="S148" i="1"/>
  <c r="S140" i="1"/>
  <c r="S95" i="1"/>
  <c r="S87" i="1"/>
  <c r="S79" i="1"/>
  <c r="S48" i="1"/>
  <c r="S40" i="1"/>
  <c r="S32" i="1"/>
  <c r="S225" i="1"/>
  <c r="S17" i="1"/>
  <c r="S328" i="1"/>
  <c r="S312" i="1"/>
  <c r="S298" i="1"/>
  <c r="S267" i="1"/>
  <c r="S177" i="1"/>
  <c r="S161" i="1"/>
  <c r="S146" i="1"/>
  <c r="S131" i="1"/>
  <c r="S115" i="1"/>
  <c r="S102" i="1"/>
  <c r="S55" i="1"/>
  <c r="S38" i="1"/>
  <c r="S239" i="1"/>
  <c r="S183" i="1"/>
  <c r="S174" i="1"/>
  <c r="S157" i="1"/>
  <c r="S120" i="1"/>
  <c r="S112" i="1"/>
  <c r="S96" i="1"/>
  <c r="S60" i="1"/>
  <c r="S51" i="1"/>
  <c r="S33" i="1"/>
  <c r="S29" i="1"/>
  <c r="S22" i="1"/>
  <c r="S247" i="1"/>
  <c r="S182" i="1"/>
  <c r="S164" i="1"/>
  <c r="S119" i="1"/>
  <c r="S103" i="1"/>
  <c r="S59" i="1"/>
  <c r="S41" i="1"/>
  <c r="S329" i="1"/>
  <c r="S321" i="1"/>
  <c r="S313" i="1"/>
  <c r="S307" i="1"/>
  <c r="S299" i="1"/>
  <c r="S292" i="1"/>
  <c r="S284" i="1"/>
  <c r="S277" i="1"/>
  <c r="S268" i="1"/>
  <c r="S261" i="1"/>
  <c r="S245" i="1"/>
  <c r="S198" i="1"/>
  <c r="S180" i="1"/>
  <c r="S135" i="1"/>
  <c r="S117" i="1"/>
  <c r="S75" i="1"/>
  <c r="S57" i="1"/>
  <c r="S12" i="1"/>
  <c r="R336" i="1"/>
  <c r="R339" i="1"/>
  <c r="R337" i="1"/>
  <c r="R338" i="1"/>
  <c r="R334" i="1"/>
  <c r="R335" i="1"/>
  <c r="H336" i="1"/>
  <c r="G334" i="1"/>
  <c r="H339" i="1"/>
  <c r="G337" i="1"/>
  <c r="E335" i="1"/>
  <c r="F337" i="1"/>
  <c r="H334" i="1"/>
  <c r="H335" i="1"/>
  <c r="H337" i="1"/>
  <c r="H338" i="1"/>
  <c r="G338" i="1"/>
  <c r="G336" i="1"/>
  <c r="G339" i="1"/>
  <c r="G335" i="1"/>
  <c r="F335" i="1"/>
  <c r="F338" i="1"/>
  <c r="F336" i="1"/>
  <c r="F334" i="1"/>
  <c r="E339" i="1"/>
  <c r="E336" i="1"/>
  <c r="E334" i="1"/>
  <c r="E338" i="1"/>
  <c r="E337" i="1"/>
  <c r="J336" i="1"/>
  <c r="J334" i="1"/>
  <c r="J337" i="1"/>
  <c r="J335" i="1"/>
  <c r="J339" i="1"/>
  <c r="J338" i="1"/>
  <c r="B39" i="11" l="1"/>
  <c r="S338" i="1"/>
  <c r="S337" i="1"/>
  <c r="S335" i="1"/>
  <c r="S336" i="1"/>
  <c r="S334" i="1"/>
  <c r="I339" i="1"/>
  <c r="I337" i="1"/>
  <c r="I334" i="1"/>
  <c r="I335" i="1"/>
  <c r="I338" i="1"/>
  <c r="I336" i="1"/>
  <c r="B41" i="11" l="1"/>
  <c r="N140" i="1"/>
  <c r="O140" i="1" s="1"/>
  <c r="N18" i="1"/>
  <c r="O18" i="1" s="1"/>
  <c r="N149" i="1"/>
  <c r="O149" i="1" s="1"/>
  <c r="N40" i="1"/>
  <c r="O40" i="1" s="1"/>
  <c r="N29" i="1"/>
  <c r="O29" i="1" s="1"/>
  <c r="N43" i="1"/>
  <c r="O43" i="1" s="1"/>
  <c r="N172" i="1"/>
  <c r="O172" i="1" s="1"/>
  <c r="N320" i="1"/>
  <c r="O320" i="1" s="1"/>
  <c r="N126" i="1"/>
  <c r="O126" i="1" s="1"/>
  <c r="N129" i="1"/>
  <c r="O129" i="1" s="1"/>
  <c r="N173" i="1"/>
  <c r="O173" i="1" s="1"/>
  <c r="N73" i="1"/>
  <c r="O73" i="1" s="1"/>
  <c r="N52" i="1"/>
  <c r="O52" i="1" s="1"/>
  <c r="N148" i="1"/>
  <c r="O148" i="1" s="1"/>
  <c r="N19" i="1"/>
  <c r="O19" i="1" s="1"/>
  <c r="N25" i="1"/>
  <c r="O25" i="1" s="1"/>
  <c r="N16" i="1"/>
  <c r="O16" i="1" s="1"/>
  <c r="N196" i="1"/>
  <c r="O196" i="1" s="1"/>
  <c r="N276" i="1"/>
  <c r="O276" i="1" s="1"/>
  <c r="N65" i="1"/>
  <c r="O65" i="1" s="1"/>
  <c r="N239" i="1"/>
  <c r="O239" i="1" s="1"/>
  <c r="N36" i="1"/>
  <c r="O36" i="1" s="1"/>
  <c r="N166" i="1"/>
  <c r="O166" i="1" s="1"/>
  <c r="N224" i="1"/>
  <c r="O224" i="1" s="1"/>
  <c r="N125" i="1"/>
  <c r="O125" i="1" s="1"/>
  <c r="N35" i="1"/>
  <c r="O35" i="1" s="1"/>
  <c r="N259" i="1"/>
  <c r="O259" i="1" s="1"/>
  <c r="N179" i="1"/>
  <c r="O179" i="1" s="1"/>
  <c r="N79" i="1"/>
  <c r="O79" i="1" s="1"/>
  <c r="N157" i="1"/>
  <c r="O157" i="1" s="1"/>
  <c r="N83" i="1"/>
  <c r="O83" i="1" s="1"/>
  <c r="N68" i="1"/>
  <c r="O68" i="1" s="1"/>
  <c r="N222" i="1"/>
  <c r="O222" i="1" s="1"/>
  <c r="N55" i="1"/>
  <c r="O55" i="1" s="1"/>
  <c r="N249" i="1"/>
  <c r="O249" i="1" s="1"/>
  <c r="N104" i="1"/>
  <c r="O104" i="1" s="1"/>
  <c r="N321" i="1"/>
  <c r="O321" i="1" s="1"/>
  <c r="N314" i="1"/>
  <c r="O314" i="1" s="1"/>
  <c r="N14" i="1"/>
  <c r="O14" i="1" s="1"/>
  <c r="N269" i="1"/>
  <c r="O269" i="1" s="1"/>
  <c r="N97" i="1"/>
  <c r="O97" i="1" s="1"/>
  <c r="N78" i="1"/>
  <c r="O78" i="1" s="1"/>
  <c r="N289" i="1"/>
  <c r="O289" i="1" s="1"/>
  <c r="B42" i="11" l="1"/>
  <c r="N183" i="1"/>
  <c r="O183" i="1" s="1"/>
  <c r="N150" i="1"/>
  <c r="O150" i="1" s="1"/>
  <c r="N210" i="1"/>
  <c r="O210" i="1" s="1"/>
  <c r="N28" i="1"/>
  <c r="O28" i="1" s="1"/>
  <c r="N330" i="1"/>
  <c r="O330" i="1" s="1"/>
  <c r="N15" i="1"/>
  <c r="O15" i="1" s="1"/>
  <c r="N47" i="1"/>
  <c r="O47" i="1" s="1"/>
  <c r="N202" i="1"/>
  <c r="O202" i="1" s="1"/>
  <c r="N32" i="1"/>
  <c r="O32" i="1" s="1"/>
  <c r="N216" i="1"/>
  <c r="O216" i="1" s="1"/>
  <c r="N234" i="1"/>
  <c r="O234" i="1" s="1"/>
  <c r="N117" i="1"/>
  <c r="O117" i="1" s="1"/>
  <c r="N22" i="1"/>
  <c r="O22" i="1" s="1"/>
  <c r="N160" i="1"/>
  <c r="O160" i="1" s="1"/>
  <c r="N232" i="1"/>
  <c r="O232" i="1" s="1"/>
  <c r="N221" i="1"/>
  <c r="O221" i="1" s="1"/>
  <c r="N112" i="1"/>
  <c r="O112" i="1" s="1"/>
  <c r="N257" i="1"/>
  <c r="O257" i="1" s="1"/>
  <c r="N175" i="1"/>
  <c r="O175" i="1" s="1"/>
  <c r="N58" i="1"/>
  <c r="O58" i="1" s="1"/>
  <c r="N258" i="1"/>
  <c r="O258" i="1" s="1"/>
  <c r="N278" i="1"/>
  <c r="O278" i="1" s="1"/>
  <c r="N250" i="1"/>
  <c r="O250" i="1" s="1"/>
  <c r="N31" i="1"/>
  <c r="O31" i="1" s="1"/>
  <c r="N209" i="1"/>
  <c r="O209" i="1" s="1"/>
  <c r="N265" i="1"/>
  <c r="O265" i="1" s="1"/>
  <c r="N59" i="1"/>
  <c r="O59" i="1" s="1"/>
  <c r="N98" i="1"/>
  <c r="O98" i="1" s="1"/>
  <c r="N147" i="1"/>
  <c r="O147" i="1" s="1"/>
  <c r="N139" i="1"/>
  <c r="O139" i="1" s="1"/>
  <c r="N66" i="1"/>
  <c r="O66" i="1" s="1"/>
  <c r="N189" i="1"/>
  <c r="O189" i="1" s="1"/>
  <c r="N89" i="1"/>
  <c r="O89" i="1" s="1"/>
  <c r="N261" i="1"/>
  <c r="O261" i="1" s="1"/>
  <c r="N238" i="1"/>
  <c r="O238" i="1" s="1"/>
  <c r="N206" i="1"/>
  <c r="O206" i="1" s="1"/>
  <c r="N92" i="1"/>
  <c r="O92" i="1" s="1"/>
  <c r="N282" i="1"/>
  <c r="O282" i="1" s="1"/>
  <c r="N263" i="1"/>
  <c r="O263" i="1" s="1"/>
  <c r="N81" i="1"/>
  <c r="O81" i="1" s="1"/>
  <c r="N240" i="1"/>
  <c r="O240" i="1" s="1"/>
  <c r="N245" i="1"/>
  <c r="O245" i="1" s="1"/>
  <c r="N82" i="1"/>
  <c r="O82" i="1" s="1"/>
  <c r="N243" i="1"/>
  <c r="O243" i="1" s="1"/>
  <c r="N13" i="1"/>
  <c r="O13" i="1" s="1"/>
  <c r="N228" i="1"/>
  <c r="O228" i="1" s="1"/>
  <c r="N184" i="1"/>
  <c r="O184" i="1" s="1"/>
  <c r="N49" i="1"/>
  <c r="O49" i="1" s="1"/>
  <c r="N164" i="1"/>
  <c r="O164" i="1" s="1"/>
  <c r="N195" i="1"/>
  <c r="O195" i="1" s="1"/>
  <c r="N138" i="1"/>
  <c r="O138" i="1" s="1"/>
  <c r="N131" i="1"/>
  <c r="O131" i="1" s="1"/>
  <c r="N159" i="1"/>
  <c r="O159" i="1" s="1"/>
  <c r="N187" i="1"/>
  <c r="O187" i="1" s="1"/>
  <c r="N116" i="1"/>
  <c r="O116" i="1" s="1"/>
  <c r="N325" i="1"/>
  <c r="O325" i="1" s="1"/>
  <c r="N199" i="1"/>
  <c r="O199" i="1" s="1"/>
  <c r="N86" i="1"/>
  <c r="O86" i="1" s="1"/>
  <c r="N61" i="1"/>
  <c r="O61" i="1" s="1"/>
  <c r="N152" i="1"/>
  <c r="O152" i="1" s="1"/>
  <c r="N197" i="1"/>
  <c r="O197" i="1" s="1"/>
  <c r="N242" i="1"/>
  <c r="O242" i="1" s="1"/>
  <c r="N168" i="1"/>
  <c r="O168" i="1" s="1"/>
  <c r="N324" i="1"/>
  <c r="O324" i="1" s="1"/>
  <c r="N254" i="1"/>
  <c r="O254" i="1" s="1"/>
  <c r="N102" i="1"/>
  <c r="O102" i="1" s="1"/>
  <c r="N67" i="1"/>
  <c r="O67" i="1" s="1"/>
  <c r="N64" i="1"/>
  <c r="O64" i="1" s="1"/>
  <c r="N30" i="1"/>
  <c r="O30" i="1" s="1"/>
  <c r="N326" i="1"/>
  <c r="O326" i="1" s="1"/>
  <c r="N54" i="1"/>
  <c r="O54" i="1" s="1"/>
  <c r="N227" i="1"/>
  <c r="O227" i="1" s="1"/>
  <c r="N107" i="1"/>
  <c r="O107" i="1" s="1"/>
  <c r="N322" i="1"/>
  <c r="O322" i="1" s="1"/>
  <c r="N264" i="1"/>
  <c r="O264" i="1" s="1"/>
  <c r="N77" i="1"/>
  <c r="O77" i="1" s="1"/>
  <c r="N101" i="1"/>
  <c r="O101" i="1" s="1"/>
  <c r="N246" i="1"/>
  <c r="O246" i="1" s="1"/>
  <c r="N323" i="1"/>
  <c r="O323" i="1" s="1"/>
  <c r="N253" i="1"/>
  <c r="O253" i="1" s="1"/>
  <c r="N203" i="1"/>
  <c r="O203" i="1" s="1"/>
  <c r="N144" i="1"/>
  <c r="O144" i="1" s="1"/>
  <c r="N192" i="1"/>
  <c r="O192" i="1" s="1"/>
  <c r="N130" i="1"/>
  <c r="O130" i="1" s="1"/>
  <c r="N279" i="1"/>
  <c r="O279" i="1" s="1"/>
  <c r="N10" i="1"/>
  <c r="O10" i="1" s="1"/>
  <c r="N225" i="1"/>
  <c r="O225" i="1" s="1"/>
  <c r="N134" i="1"/>
  <c r="O134" i="1" s="1"/>
  <c r="N51" i="1"/>
  <c r="O51" i="1" s="1"/>
  <c r="N165" i="1"/>
  <c r="O165" i="1" s="1"/>
  <c r="N46" i="1"/>
  <c r="O46" i="1" s="1"/>
  <c r="N305" i="1"/>
  <c r="O305" i="1" s="1"/>
  <c r="N24" i="1"/>
  <c r="O24" i="1" s="1"/>
  <c r="N154" i="1"/>
  <c r="O154" i="1" s="1"/>
  <c r="N328" i="1"/>
  <c r="O328" i="1" s="1"/>
  <c r="N176" i="1"/>
  <c r="O176" i="1" s="1"/>
  <c r="N141" i="1"/>
  <c r="O141" i="1" s="1"/>
  <c r="N290" i="1"/>
  <c r="O290" i="1" s="1"/>
  <c r="N315" i="1"/>
  <c r="O315" i="1" s="1"/>
  <c r="N306" i="1"/>
  <c r="O306" i="1" s="1"/>
  <c r="N21" i="1"/>
  <c r="O21" i="1" s="1"/>
  <c r="N96" i="1"/>
  <c r="O96" i="1" s="1"/>
  <c r="N182" i="1"/>
  <c r="O182" i="1" s="1"/>
  <c r="N331" i="1"/>
  <c r="O331" i="1" s="1"/>
  <c r="N39" i="1"/>
  <c r="O39" i="1" s="1"/>
  <c r="N161" i="1"/>
  <c r="O161" i="1" s="1"/>
  <c r="N167" i="1"/>
  <c r="O167" i="1" s="1"/>
  <c r="N69" i="1"/>
  <c r="O69" i="1" s="1"/>
  <c r="N235" i="1"/>
  <c r="O235" i="1" s="1"/>
  <c r="N99" i="1"/>
  <c r="O99" i="1" s="1"/>
  <c r="N137" i="1"/>
  <c r="O137" i="1" s="1"/>
  <c r="N308" i="1"/>
  <c r="O308" i="1" s="1"/>
  <c r="N132" i="1"/>
  <c r="O132" i="1" s="1"/>
  <c r="N304" i="1"/>
  <c r="O304" i="1" s="1"/>
  <c r="N94" i="1"/>
  <c r="O94" i="1" s="1"/>
  <c r="N85" i="1"/>
  <c r="O85" i="1" s="1"/>
  <c r="N291" i="1"/>
  <c r="O291" i="1" s="1"/>
  <c r="N299" i="1"/>
  <c r="O299" i="1" s="1"/>
  <c r="N109" i="1"/>
  <c r="O109" i="1" s="1"/>
  <c r="N128" i="1"/>
  <c r="O128" i="1" s="1"/>
  <c r="N110" i="1"/>
  <c r="O110" i="1" s="1"/>
  <c r="N145" i="1"/>
  <c r="O145" i="1" s="1"/>
  <c r="N113" i="1"/>
  <c r="O113" i="1" s="1"/>
  <c r="N266" i="1"/>
  <c r="O266" i="1" s="1"/>
  <c r="N301" i="1"/>
  <c r="O301" i="1" s="1"/>
  <c r="N244" i="1"/>
  <c r="O244" i="1" s="1"/>
  <c r="N190" i="1"/>
  <c r="O190" i="1" s="1"/>
  <c r="N247" i="1"/>
  <c r="O247" i="1" s="1"/>
  <c r="N285" i="1"/>
  <c r="O285" i="1" s="1"/>
  <c r="N309" i="1"/>
  <c r="O309" i="1" s="1"/>
  <c r="N63" i="1"/>
  <c r="O63" i="1" s="1"/>
  <c r="N124" i="1"/>
  <c r="O124" i="1" s="1"/>
  <c r="N303" i="1"/>
  <c r="O303" i="1" s="1"/>
  <c r="N296" i="1"/>
  <c r="O296" i="1" s="1"/>
  <c r="N277" i="1"/>
  <c r="O277" i="1" s="1"/>
  <c r="N260" i="1"/>
  <c r="O260" i="1" s="1"/>
  <c r="N214" i="1"/>
  <c r="O214" i="1" s="1"/>
  <c r="N198" i="1"/>
  <c r="O198" i="1" s="1"/>
  <c r="N208" i="1"/>
  <c r="O208" i="1" s="1"/>
  <c r="N95" i="1"/>
  <c r="O95" i="1" s="1"/>
  <c r="N255" i="1"/>
  <c r="O255" i="1" s="1"/>
  <c r="N177" i="1"/>
  <c r="O177" i="1" s="1"/>
  <c r="N42" i="1"/>
  <c r="O42" i="1" s="1"/>
  <c r="N146" i="1"/>
  <c r="O146" i="1" s="1"/>
  <c r="N268" i="1"/>
  <c r="O268" i="1" s="1"/>
  <c r="N215" i="1"/>
  <c r="O215" i="1" s="1"/>
  <c r="N53" i="1"/>
  <c r="O53" i="1" s="1"/>
  <c r="N267" i="1"/>
  <c r="O267" i="1" s="1"/>
  <c r="N27" i="1"/>
  <c r="O27" i="1" s="1"/>
  <c r="N272" i="1"/>
  <c r="O272" i="1" s="1"/>
  <c r="N87" i="1"/>
  <c r="O87" i="1" s="1"/>
  <c r="N123" i="1"/>
  <c r="O123" i="1" s="1"/>
  <c r="N273" i="1"/>
  <c r="O273" i="1" s="1"/>
  <c r="N292" i="1"/>
  <c r="O292" i="1" s="1"/>
  <c r="N38" i="1"/>
  <c r="O38" i="1" s="1"/>
  <c r="N295" i="1"/>
  <c r="O295" i="1" s="1"/>
  <c r="N34" i="1"/>
  <c r="O34" i="1" s="1"/>
  <c r="N252" i="1"/>
  <c r="O252" i="1" s="1"/>
  <c r="N283" i="1"/>
  <c r="O283" i="1" s="1"/>
  <c r="N171" i="1"/>
  <c r="O171" i="1" s="1"/>
  <c r="N23" i="1"/>
  <c r="O23" i="1" s="1"/>
  <c r="N143" i="1"/>
  <c r="O143" i="1" s="1"/>
  <c r="N220" i="1"/>
  <c r="O220" i="1" s="1"/>
  <c r="N193" i="1"/>
  <c r="O193" i="1" s="1"/>
  <c r="N12" i="1"/>
  <c r="O12" i="1" s="1"/>
  <c r="N241" i="1"/>
  <c r="O241" i="1" s="1"/>
  <c r="N300" i="1"/>
  <c r="O300" i="1" s="1"/>
  <c r="N122" i="1"/>
  <c r="O122" i="1" s="1"/>
  <c r="N223" i="1"/>
  <c r="O223" i="1" s="1"/>
  <c r="N236" i="1"/>
  <c r="O236" i="1" s="1"/>
  <c r="N33" i="1"/>
  <c r="O33" i="1" s="1"/>
  <c r="N135" i="1"/>
  <c r="O135" i="1" s="1"/>
  <c r="N327" i="1"/>
  <c r="O327" i="1" s="1"/>
  <c r="N200" i="1"/>
  <c r="O200" i="1" s="1"/>
  <c r="N91" i="1"/>
  <c r="O91" i="1" s="1"/>
  <c r="N280" i="1"/>
  <c r="O280" i="1" s="1"/>
  <c r="N307" i="1"/>
  <c r="O307" i="1" s="1"/>
  <c r="N212" i="1"/>
  <c r="O212" i="1" s="1"/>
  <c r="N26" i="1"/>
  <c r="O26" i="1" s="1"/>
  <c r="N115" i="1"/>
  <c r="O115" i="1" s="1"/>
  <c r="N71" i="1"/>
  <c r="O71" i="1" s="1"/>
  <c r="N20" i="1"/>
  <c r="O20" i="1" s="1"/>
  <c r="N103" i="1"/>
  <c r="O103" i="1" s="1"/>
  <c r="N114" i="1"/>
  <c r="O114" i="1" s="1"/>
  <c r="N302" i="1"/>
  <c r="O302" i="1" s="1"/>
  <c r="N108" i="1"/>
  <c r="O108" i="1" s="1"/>
  <c r="N274" i="1"/>
  <c r="O274" i="1" s="1"/>
  <c r="N213" i="1"/>
  <c r="O213" i="1" s="1"/>
  <c r="N229" i="1"/>
  <c r="O229" i="1" s="1"/>
  <c r="N11" i="1"/>
  <c r="O11" i="1" s="1"/>
  <c r="N207" i="1"/>
  <c r="O207" i="1" s="1"/>
  <c r="N180" i="1"/>
  <c r="O180" i="1" s="1"/>
  <c r="N70" i="1"/>
  <c r="O70" i="1" s="1"/>
  <c r="N332" i="1"/>
  <c r="O332" i="1" s="1"/>
  <c r="N294" i="1"/>
  <c r="O294" i="1" s="1"/>
  <c r="N80" i="1"/>
  <c r="O80" i="1" s="1"/>
  <c r="N120" i="1"/>
  <c r="O120" i="1" s="1"/>
  <c r="N248" i="1"/>
  <c r="O248" i="1" s="1"/>
  <c r="N287" i="1"/>
  <c r="O287" i="1" s="1"/>
  <c r="N162" i="1"/>
  <c r="O162" i="1" s="1"/>
  <c r="N119" i="1"/>
  <c r="O119" i="1" s="1"/>
  <c r="N133" i="1"/>
  <c r="O133" i="1" s="1"/>
  <c r="N17" i="1"/>
  <c r="O17" i="1" s="1"/>
  <c r="N219" i="1"/>
  <c r="O219" i="1" s="1"/>
  <c r="N204" i="1"/>
  <c r="O204" i="1" s="1"/>
  <c r="N318" i="1"/>
  <c r="O318" i="1" s="1"/>
  <c r="N118" i="1"/>
  <c r="O118" i="1" s="1"/>
  <c r="N201" i="1"/>
  <c r="O201" i="1" s="1"/>
  <c r="N56" i="1"/>
  <c r="O56" i="1" s="1"/>
  <c r="N262" i="1"/>
  <c r="O262" i="1" s="1"/>
  <c r="N163" i="1"/>
  <c r="O163" i="1" s="1"/>
  <c r="N45" i="1"/>
  <c r="O45" i="1" s="1"/>
  <c r="N62" i="1"/>
  <c r="O62" i="1" s="1"/>
  <c r="N88" i="1"/>
  <c r="O88" i="1" s="1"/>
  <c r="N74" i="1"/>
  <c r="O74" i="1" s="1"/>
  <c r="N142" i="1"/>
  <c r="O142" i="1" s="1"/>
  <c r="N156" i="1"/>
  <c r="O156" i="1" s="1"/>
  <c r="N205" i="1"/>
  <c r="O205" i="1" s="1"/>
  <c r="N226" i="1"/>
  <c r="O226" i="1" s="1"/>
  <c r="N185" i="1"/>
  <c r="O185" i="1" s="1"/>
  <c r="N50" i="1"/>
  <c r="O50" i="1" s="1"/>
  <c r="N218" i="1"/>
  <c r="O218" i="1" s="1"/>
  <c r="N181" i="1"/>
  <c r="O181" i="1" s="1"/>
  <c r="N57" i="1"/>
  <c r="O57" i="1" s="1"/>
  <c r="N298" i="1"/>
  <c r="O298" i="1" s="1"/>
  <c r="N297" i="1"/>
  <c r="O297" i="1" s="1"/>
  <c r="N319" i="1"/>
  <c r="O319" i="1" s="1"/>
  <c r="N174" i="1"/>
  <c r="O174" i="1" s="1"/>
  <c r="N106" i="1"/>
  <c r="O106" i="1" s="1"/>
  <c r="N256" i="1"/>
  <c r="O256" i="1" s="1"/>
  <c r="N281" i="1"/>
  <c r="O281" i="1" s="1"/>
  <c r="N72" i="1"/>
  <c r="O72" i="1" s="1"/>
  <c r="N194" i="1"/>
  <c r="O194" i="1" s="1"/>
  <c r="N178" i="1"/>
  <c r="O178" i="1" s="1"/>
  <c r="N41" i="1"/>
  <c r="O41" i="1" s="1"/>
  <c r="N9" i="1"/>
  <c r="O9" i="1" s="1"/>
  <c r="N288" i="1"/>
  <c r="O288" i="1" s="1"/>
  <c r="N188" i="1"/>
  <c r="O188" i="1" s="1"/>
  <c r="N44" i="1"/>
  <c r="O44" i="1" s="1"/>
  <c r="N37" i="1"/>
  <c r="O37" i="1" s="1"/>
  <c r="N169" i="1"/>
  <c r="O169" i="1" s="1"/>
  <c r="N111" i="1"/>
  <c r="O111" i="1" s="1"/>
  <c r="N93" i="1"/>
  <c r="O93" i="1" s="1"/>
  <c r="N310" i="1"/>
  <c r="O310" i="1" s="1"/>
  <c r="N170" i="1"/>
  <c r="O170" i="1" s="1"/>
  <c r="N155" i="1"/>
  <c r="O155" i="1" s="1"/>
  <c r="N231" i="1"/>
  <c r="O231" i="1" s="1"/>
  <c r="N317" i="1"/>
  <c r="O317" i="1" s="1"/>
  <c r="N60" i="1"/>
  <c r="O60" i="1" s="1"/>
  <c r="N100" i="1"/>
  <c r="O100" i="1" s="1"/>
  <c r="N153" i="1"/>
  <c r="O153" i="1" s="1"/>
  <c r="N151" i="1"/>
  <c r="O151" i="1" s="1"/>
  <c r="N286" i="1"/>
  <c r="O286" i="1" s="1"/>
  <c r="N237" i="1"/>
  <c r="O237" i="1" s="1"/>
  <c r="N211" i="1"/>
  <c r="O211" i="1" s="1"/>
  <c r="N158" i="1"/>
  <c r="O158" i="1" s="1"/>
  <c r="N217" i="1"/>
  <c r="O217" i="1" s="1"/>
  <c r="N293" i="1"/>
  <c r="O293" i="1" s="1"/>
  <c r="N48" i="1"/>
  <c r="O48" i="1" s="1"/>
  <c r="N312" i="1"/>
  <c r="O312" i="1" s="1"/>
  <c r="N76" i="1"/>
  <c r="O76" i="1" s="1"/>
  <c r="N313" i="1"/>
  <c r="O313" i="1" s="1"/>
  <c r="N311" i="1"/>
  <c r="O311" i="1" s="1"/>
  <c r="N127" i="1"/>
  <c r="O127" i="1" s="1"/>
  <c r="N191" i="1"/>
  <c r="O191" i="1" s="1"/>
  <c r="N284" i="1"/>
  <c r="O284" i="1" s="1"/>
  <c r="N230" i="1"/>
  <c r="O230" i="1" s="1"/>
  <c r="N186" i="1"/>
  <c r="O186" i="1" s="1"/>
  <c r="N271" i="1"/>
  <c r="O271" i="1" s="1"/>
  <c r="N136" i="1"/>
  <c r="O136" i="1" s="1"/>
  <c r="N270" i="1"/>
  <c r="O270" i="1" s="1"/>
  <c r="N233" i="1"/>
  <c r="O233" i="1" s="1"/>
  <c r="N121" i="1"/>
  <c r="O121" i="1" s="1"/>
  <c r="N75" i="1"/>
  <c r="O75" i="1" s="1"/>
  <c r="N90" i="1"/>
  <c r="O90" i="1" s="1"/>
  <c r="N316" i="1"/>
  <c r="O316" i="1" s="1"/>
  <c r="N251" i="1"/>
  <c r="O251" i="1" s="1"/>
  <c r="N329" i="1"/>
  <c r="O329" i="1" s="1"/>
  <c r="N105" i="1"/>
  <c r="O105" i="1" s="1"/>
  <c r="P73" i="1"/>
  <c r="B43" i="11" l="1"/>
  <c r="P35" i="1"/>
  <c r="P264" i="1"/>
  <c r="P129" i="1"/>
  <c r="P195" i="1"/>
  <c r="P75" i="1"/>
  <c r="P83" i="1"/>
  <c r="P90" i="1"/>
  <c r="P125" i="1"/>
  <c r="P18" i="1"/>
  <c r="P16" i="1"/>
  <c r="P52" i="1"/>
  <c r="P78" i="1"/>
  <c r="P224" i="1"/>
  <c r="P269" i="1"/>
  <c r="P320" i="1"/>
  <c r="P140" i="1"/>
  <c r="P126" i="1"/>
  <c r="P173" i="1"/>
  <c r="P249" i="1"/>
  <c r="P176" i="1"/>
  <c r="P259" i="1"/>
  <c r="P19" i="1"/>
  <c r="P128" i="1"/>
  <c r="P40" i="1"/>
  <c r="P149" i="1"/>
  <c r="P26" i="1"/>
  <c r="P222" i="1"/>
  <c r="P314" i="1"/>
  <c r="P172" i="1"/>
  <c r="P10" i="1"/>
  <c r="P252" i="1"/>
  <c r="P97" i="1"/>
  <c r="P239" i="1"/>
  <c r="P14" i="1"/>
  <c r="P289" i="1"/>
  <c r="P36" i="1"/>
  <c r="P166" i="1"/>
  <c r="P79" i="1"/>
  <c r="P292" i="1"/>
  <c r="P171" i="1"/>
  <c r="P148" i="1"/>
  <c r="P157" i="1"/>
  <c r="P55" i="1"/>
  <c r="P110" i="1"/>
  <c r="P196" i="1"/>
  <c r="P241" i="1"/>
  <c r="P29" i="1"/>
  <c r="P104" i="1"/>
  <c r="P68" i="1"/>
  <c r="P25" i="1"/>
  <c r="P295" i="1"/>
  <c r="P65" i="1"/>
  <c r="P276" i="1"/>
  <c r="P43" i="1"/>
  <c r="P321" i="1" l="1"/>
  <c r="P179" i="1"/>
  <c r="Q35" i="1"/>
  <c r="Q320" i="1"/>
  <c r="Q129" i="1"/>
  <c r="P120" i="1"/>
  <c r="P263" i="1"/>
  <c r="P49" i="1"/>
  <c r="P188" i="1"/>
  <c r="P265" i="1"/>
  <c r="P283" i="1"/>
  <c r="P138" i="1"/>
  <c r="P44" i="1"/>
  <c r="P255" i="1"/>
  <c r="P117" i="1"/>
  <c r="P147" i="1"/>
  <c r="P141" i="1"/>
  <c r="Q224" i="1"/>
  <c r="P256" i="1"/>
  <c r="P201" i="1"/>
  <c r="P163" i="1"/>
  <c r="P183" i="1"/>
  <c r="P118" i="1"/>
  <c r="P58" i="1"/>
  <c r="P28" i="1"/>
  <c r="P247" i="1"/>
  <c r="P131" i="1"/>
  <c r="P77" i="1"/>
  <c r="P99" i="1"/>
  <c r="P280" i="1"/>
  <c r="P112" i="1"/>
  <c r="P107" i="1"/>
  <c r="P279" i="1"/>
  <c r="P132" i="1"/>
  <c r="P288" i="1"/>
  <c r="P181" i="1"/>
  <c r="P215" i="1"/>
  <c r="P59" i="1"/>
  <c r="P266" i="1"/>
  <c r="P88" i="1"/>
  <c r="P221" i="1"/>
  <c r="P67" i="1"/>
  <c r="P146" i="1"/>
  <c r="P243" i="1"/>
  <c r="P160" i="1"/>
  <c r="P32" i="1"/>
  <c r="P308" i="1"/>
  <c r="P248" i="1"/>
  <c r="P114" i="1"/>
  <c r="P69" i="1"/>
  <c r="Q73" i="1"/>
  <c r="P306" i="1"/>
  <c r="P192" i="1"/>
  <c r="P124" i="1"/>
  <c r="P11" i="1"/>
  <c r="P332" i="1"/>
  <c r="P82" i="1"/>
  <c r="P9" i="1"/>
  <c r="P21" i="1"/>
  <c r="P325" i="1"/>
  <c r="P219" i="1"/>
  <c r="P139" i="1"/>
  <c r="P50" i="1"/>
  <c r="P177" i="1"/>
  <c r="P66" i="1"/>
  <c r="P261" i="1"/>
  <c r="P246" i="1"/>
  <c r="P329" i="1"/>
  <c r="P267" i="1"/>
  <c r="P159" i="1"/>
  <c r="P57" i="1"/>
  <c r="P227" i="1"/>
  <c r="P209" i="1"/>
  <c r="P48" i="1"/>
  <c r="P41" i="1"/>
  <c r="P251" i="1"/>
  <c r="P33" i="1"/>
  <c r="P236" i="1"/>
  <c r="P330" i="1"/>
  <c r="P250" i="1"/>
  <c r="P244" i="1"/>
  <c r="P109" i="1"/>
  <c r="P62" i="1"/>
  <c r="P208" i="1"/>
  <c r="P158" i="1"/>
  <c r="P315" i="1"/>
  <c r="P254" i="1"/>
  <c r="P15" i="1"/>
  <c r="P170" i="1"/>
  <c r="P272" i="1"/>
  <c r="Q90" i="1"/>
  <c r="P203" i="1"/>
  <c r="P316" i="1"/>
  <c r="P234" i="1"/>
  <c r="P218" i="1"/>
  <c r="P81" i="1"/>
  <c r="P94" i="1"/>
  <c r="P225" i="1"/>
  <c r="P85" i="1"/>
  <c r="P13" i="1"/>
  <c r="P22" i="1"/>
  <c r="P311" i="1"/>
  <c r="P216" i="1"/>
  <c r="P253" i="1"/>
  <c r="P184" i="1"/>
  <c r="P294" i="1"/>
  <c r="P323" i="1"/>
  <c r="P111" i="1"/>
  <c r="P34" i="1"/>
  <c r="P240" i="1"/>
  <c r="P302" i="1"/>
  <c r="P123" i="1"/>
  <c r="P38" i="1"/>
  <c r="P319" i="1"/>
  <c r="P71" i="1"/>
  <c r="P217" i="1"/>
  <c r="P191" i="1"/>
  <c r="P70" i="1"/>
  <c r="P226" i="1"/>
  <c r="P93" i="1"/>
  <c r="P80" i="1"/>
  <c r="P47" i="1"/>
  <c r="P223" i="1"/>
  <c r="P162" i="1"/>
  <c r="P91" i="1"/>
  <c r="P100" i="1"/>
  <c r="P54" i="1"/>
  <c r="P127" i="1"/>
  <c r="P299" i="1"/>
  <c r="P214" i="1"/>
  <c r="P130" i="1"/>
  <c r="P86" i="1"/>
  <c r="P326" i="1"/>
  <c r="P304" i="1"/>
  <c r="P161" i="1"/>
  <c r="P207" i="1"/>
  <c r="P200" i="1"/>
  <c r="P300" i="1"/>
  <c r="P204" i="1"/>
  <c r="P121" i="1"/>
  <c r="P31" i="1"/>
  <c r="P233" i="1"/>
  <c r="P136" i="1"/>
  <c r="P324" i="1"/>
  <c r="P144" i="1"/>
  <c r="P270" i="1"/>
  <c r="P194" i="1"/>
  <c r="P178" i="1"/>
  <c r="P237" i="1"/>
  <c r="P122" i="1"/>
  <c r="P186" i="1"/>
  <c r="P101" i="1"/>
  <c r="P98" i="1"/>
  <c r="P273" i="1"/>
  <c r="P153" i="1"/>
  <c r="P106" i="1"/>
  <c r="P205" i="1"/>
  <c r="P245" i="1"/>
  <c r="P202" i="1"/>
  <c r="P193" i="1"/>
  <c r="P282" i="1"/>
  <c r="P20" i="1"/>
  <c r="P150" i="1"/>
  <c r="P39" i="1"/>
  <c r="P12" i="1"/>
  <c r="P197" i="1"/>
  <c r="P331" i="1"/>
  <c r="P174" i="1"/>
  <c r="P87" i="1"/>
  <c r="P168" i="1"/>
  <c r="P180" i="1"/>
  <c r="P293" i="1"/>
  <c r="P103" i="1"/>
  <c r="P167" i="1"/>
  <c r="P230" i="1"/>
  <c r="P268" i="1"/>
  <c r="P287" i="1"/>
  <c r="P142" i="1"/>
  <c r="P286" i="1"/>
  <c r="P76" i="1"/>
  <c r="P182" i="1"/>
  <c r="P284" i="1"/>
  <c r="P30" i="1"/>
  <c r="P307" i="1"/>
  <c r="P229" i="1"/>
  <c r="P145" i="1"/>
  <c r="P108" i="1"/>
  <c r="P312" i="1"/>
  <c r="P27" i="1"/>
  <c r="P260" i="1"/>
  <c r="P235" i="1"/>
  <c r="P96" i="1"/>
  <c r="P213" i="1"/>
  <c r="P72" i="1"/>
  <c r="P271" i="1"/>
  <c r="P238" i="1"/>
  <c r="P165" i="1"/>
  <c r="P206" i="1"/>
  <c r="P42" i="1"/>
  <c r="P313" i="1"/>
  <c r="P281" i="1"/>
  <c r="P102" i="1"/>
  <c r="P277" i="1"/>
  <c r="P156" i="1"/>
  <c r="P89" i="1"/>
  <c r="P185" i="1"/>
  <c r="P242" i="1"/>
  <c r="P95" i="1"/>
  <c r="P328" i="1"/>
  <c r="P290" i="1"/>
  <c r="P189" i="1"/>
  <c r="P64" i="1"/>
  <c r="P274" i="1"/>
  <c r="P137" i="1"/>
  <c r="P61" i="1"/>
  <c r="P119" i="1"/>
  <c r="P24" i="1"/>
  <c r="P297" i="1"/>
  <c r="P220" i="1"/>
  <c r="P169" i="1"/>
  <c r="P151" i="1"/>
  <c r="P211" i="1"/>
  <c r="P53" i="1"/>
  <c r="P212" i="1"/>
  <c r="P198" i="1"/>
  <c r="P152" i="1"/>
  <c r="P37" i="1"/>
  <c r="P92" i="1"/>
  <c r="P154" i="1"/>
  <c r="P210" i="1"/>
  <c r="P322" i="1"/>
  <c r="P298" i="1"/>
  <c r="P116" i="1"/>
  <c r="P175" i="1"/>
  <c r="P46" i="1"/>
  <c r="P232" i="1"/>
  <c r="P60" i="1"/>
  <c r="P327" i="1"/>
  <c r="P257" i="1"/>
  <c r="P296" i="1"/>
  <c r="P305" i="1"/>
  <c r="P63" i="1"/>
  <c r="P301" i="1"/>
  <c r="P317" i="1"/>
  <c r="P199" i="1"/>
  <c r="P190" i="1"/>
  <c r="P17" i="1"/>
  <c r="P262" i="1"/>
  <c r="P318" i="1"/>
  <c r="P134" i="1"/>
  <c r="P258" i="1"/>
  <c r="P309" i="1"/>
  <c r="P143" i="1"/>
  <c r="P23" i="1"/>
  <c r="P56" i="1"/>
  <c r="P155" i="1"/>
  <c r="P310" i="1"/>
  <c r="P187" i="1"/>
  <c r="P303" i="1"/>
  <c r="P231" i="1"/>
  <c r="P278" i="1"/>
  <c r="P45" i="1"/>
  <c r="P285" i="1"/>
  <c r="P135" i="1"/>
  <c r="Q321" i="1" l="1"/>
  <c r="P74" i="1"/>
  <c r="P164" i="1"/>
  <c r="P291" i="1"/>
  <c r="P133" i="1"/>
  <c r="P51" i="1"/>
  <c r="P115" i="1"/>
  <c r="P113" i="1"/>
  <c r="P228" i="1"/>
  <c r="P105" i="1"/>
  <c r="Q83" i="1"/>
  <c r="Q125" i="1"/>
  <c r="Q248" i="1"/>
  <c r="Q146" i="1"/>
  <c r="Q141" i="1"/>
  <c r="Q188" i="1"/>
  <c r="Q208" i="1"/>
  <c r="Q99" i="1"/>
  <c r="Q77" i="1"/>
  <c r="Q28" i="1"/>
  <c r="Q118" i="1"/>
  <c r="Q117" i="1"/>
  <c r="Q138" i="1"/>
  <c r="Q57" i="1"/>
  <c r="Q192" i="1"/>
  <c r="Q306" i="1"/>
  <c r="Q114" i="1"/>
  <c r="Q267" i="1"/>
  <c r="Q11" i="1"/>
  <c r="Q160" i="1"/>
  <c r="Q315" i="1"/>
  <c r="Q266" i="1"/>
  <c r="Q181" i="1"/>
  <c r="Q49" i="1"/>
  <c r="Q243" i="1"/>
  <c r="Q147" i="1"/>
  <c r="Q139" i="1"/>
  <c r="Q44" i="1"/>
  <c r="Q246" i="1"/>
  <c r="Q332" i="1"/>
  <c r="Q15" i="1"/>
  <c r="Q158" i="1"/>
  <c r="Q109" i="1"/>
  <c r="Q140" i="1"/>
  <c r="Q219" i="1"/>
  <c r="Q131" i="1"/>
  <c r="Q107" i="1"/>
  <c r="Q55" i="1"/>
  <c r="Q295" i="1"/>
  <c r="Q292" i="1"/>
  <c r="Q252" i="1"/>
  <c r="Q29" i="1"/>
  <c r="Q177" i="1"/>
  <c r="Q58" i="1"/>
  <c r="Q41" i="1"/>
  <c r="Q78" i="1"/>
  <c r="Q40" i="1"/>
  <c r="Q52" i="1"/>
  <c r="Q239" i="1"/>
  <c r="Q59" i="1"/>
  <c r="Q25" i="1"/>
  <c r="Q14" i="1"/>
  <c r="Q171" i="1"/>
  <c r="Q195" i="1"/>
  <c r="Q236" i="1"/>
  <c r="Q269" i="1"/>
  <c r="Q79" i="1"/>
  <c r="Q97" i="1"/>
  <c r="Q259" i="1"/>
  <c r="Q250" i="1"/>
  <c r="Q128" i="1"/>
  <c r="Q68" i="1"/>
  <c r="Q176" i="1"/>
  <c r="Q289" i="1"/>
  <c r="Q261" i="1"/>
  <c r="Q104" i="1"/>
  <c r="Q166" i="1"/>
  <c r="Q10" i="1"/>
  <c r="Q222" i="1"/>
  <c r="Q172" i="1"/>
  <c r="Q149" i="1"/>
  <c r="Q126" i="1"/>
  <c r="Q179" i="1"/>
  <c r="Q157" i="1"/>
  <c r="Q173" i="1"/>
  <c r="Q19" i="1"/>
  <c r="Q148" i="1"/>
  <c r="Q65" i="1"/>
  <c r="Q276" i="1"/>
  <c r="Q110" i="1"/>
  <c r="Q196" i="1"/>
  <c r="Q26" i="1"/>
  <c r="Q241" i="1"/>
  <c r="Q43" i="1"/>
  <c r="Q36" i="1"/>
  <c r="Q264" i="1"/>
  <c r="Q314" i="1"/>
  <c r="Q249" i="1"/>
  <c r="Q18" i="1"/>
  <c r="Q16" i="1"/>
  <c r="Q75" i="1"/>
  <c r="Q133" i="1" l="1"/>
  <c r="Q291" i="1"/>
  <c r="Q105" i="1"/>
  <c r="Q113" i="1"/>
  <c r="Q9" i="1"/>
  <c r="Q272" i="1"/>
  <c r="Q215" i="1"/>
  <c r="Q228" i="1"/>
  <c r="Q288" i="1"/>
  <c r="Q279" i="1"/>
  <c r="Q69" i="1"/>
  <c r="Q247" i="1"/>
  <c r="Q256" i="1"/>
  <c r="Q308" i="1"/>
  <c r="Q283" i="1"/>
  <c r="Q201" i="1"/>
  <c r="Q164" i="1"/>
  <c r="Q120" i="1"/>
  <c r="Q263" i="1"/>
  <c r="Q330" i="1"/>
  <c r="Q48" i="1"/>
  <c r="Q170" i="1"/>
  <c r="Q255" i="1"/>
  <c r="Q51" i="1"/>
  <c r="Q265" i="1"/>
  <c r="Q209" i="1"/>
  <c r="Q278" i="1"/>
  <c r="Q223" i="1"/>
  <c r="Q251" i="1"/>
  <c r="Q124" i="1"/>
  <c r="Q159" i="1"/>
  <c r="Q232" i="1"/>
  <c r="Q155" i="1"/>
  <c r="Q60" i="1"/>
  <c r="Q213" i="1"/>
  <c r="Q298" i="1"/>
  <c r="Q119" i="1"/>
  <c r="Q56" i="1"/>
  <c r="Q262" i="1"/>
  <c r="Q257" i="1"/>
  <c r="Q154" i="1"/>
  <c r="Q30" i="1"/>
  <c r="Q277" i="1"/>
  <c r="Q260" i="1"/>
  <c r="Q282" i="1"/>
  <c r="Q302" i="1"/>
  <c r="Q319" i="1"/>
  <c r="Q253" i="1"/>
  <c r="Q100" i="1"/>
  <c r="Q325" i="1"/>
  <c r="Q161" i="1"/>
  <c r="Q221" i="1"/>
  <c r="Q254" i="1"/>
  <c r="Q316" i="1"/>
  <c r="Q135" i="1"/>
  <c r="Q92" i="1"/>
  <c r="Q238" i="1"/>
  <c r="Q42" i="1"/>
  <c r="Q20" i="1"/>
  <c r="Q167" i="1"/>
  <c r="Q174" i="1"/>
  <c r="Q76" i="1"/>
  <c r="Q27" i="1"/>
  <c r="Q39" i="1"/>
  <c r="Q230" i="1"/>
  <c r="Q185" i="1"/>
  <c r="Q212" i="1"/>
  <c r="Q24" i="1"/>
  <c r="Q193" i="1"/>
  <c r="Q202" i="1"/>
  <c r="Q178" i="1"/>
  <c r="Q101" i="1"/>
  <c r="Q93" i="1"/>
  <c r="Q111" i="1"/>
  <c r="Q13" i="1"/>
  <c r="Q66" i="1"/>
  <c r="Q62" i="1"/>
  <c r="Q82" i="1"/>
  <c r="Q32" i="1"/>
  <c r="Q86" i="1"/>
  <c r="Q305" i="1"/>
  <c r="Q328" i="1"/>
  <c r="Q186" i="1"/>
  <c r="Q311" i="1"/>
  <c r="Q12" i="1"/>
  <c r="Q169" i="1"/>
  <c r="Q207" i="1"/>
  <c r="Q162" i="1"/>
  <c r="Q163" i="1"/>
  <c r="Q280" i="1"/>
  <c r="Q274" i="1"/>
  <c r="Q108" i="1"/>
  <c r="Q312" i="1"/>
  <c r="Q137" i="1"/>
  <c r="Q322" i="1"/>
  <c r="Q205" i="1"/>
  <c r="Q106" i="1"/>
  <c r="Q300" i="1"/>
  <c r="Q184" i="1"/>
  <c r="Q85" i="1"/>
  <c r="Q317" i="1"/>
  <c r="Q285" i="1"/>
  <c r="Q175" i="1"/>
  <c r="Q17" i="1"/>
  <c r="Q87" i="1"/>
  <c r="Q180" i="1"/>
  <c r="Q284" i="1"/>
  <c r="Q72" i="1"/>
  <c r="Q281" i="1"/>
  <c r="Q61" i="1"/>
  <c r="Q152" i="1"/>
  <c r="Q150" i="1"/>
  <c r="Q293" i="1"/>
  <c r="Q103" i="1"/>
  <c r="Q156" i="1"/>
  <c r="Q89" i="1"/>
  <c r="Q189" i="1"/>
  <c r="Q331" i="1"/>
  <c r="Q271" i="1"/>
  <c r="Q95" i="1"/>
  <c r="Q324" i="1"/>
  <c r="Q136" i="1"/>
  <c r="Q34" i="1"/>
  <c r="Q123" i="1"/>
  <c r="Q216" i="1"/>
  <c r="Q54" i="1"/>
  <c r="Q217" i="1"/>
  <c r="Q227" i="1"/>
  <c r="Q183" i="1"/>
  <c r="Q67" i="1"/>
  <c r="Q323" i="1"/>
  <c r="Q33" i="1"/>
  <c r="Q194" i="1"/>
  <c r="Q286" i="1"/>
  <c r="Q47" i="1"/>
  <c r="Q326" i="1"/>
  <c r="Q64" i="1"/>
  <c r="Q145" i="1"/>
  <c r="Q31" i="1"/>
  <c r="Q233" i="1"/>
  <c r="Q214" i="1"/>
  <c r="Q153" i="1"/>
  <c r="Q190" i="1"/>
  <c r="Q116" i="1"/>
  <c r="Q63" i="1"/>
  <c r="Q198" i="1"/>
  <c r="Q182" i="1"/>
  <c r="Q220" i="1"/>
  <c r="Q297" i="1"/>
  <c r="Q313" i="1"/>
  <c r="Q299" i="1"/>
  <c r="Q127" i="1"/>
  <c r="Q204" i="1"/>
  <c r="Q226" i="1"/>
  <c r="Q94" i="1"/>
  <c r="Q88" i="1"/>
  <c r="Q115" i="1"/>
  <c r="Q112" i="1"/>
  <c r="Q327" i="1"/>
  <c r="Q303" i="1"/>
  <c r="Q301" i="1"/>
  <c r="Q296" i="1"/>
  <c r="Q197" i="1"/>
  <c r="Q206" i="1"/>
  <c r="Q211" i="1"/>
  <c r="Q307" i="1"/>
  <c r="Q210" i="1"/>
  <c r="Q273" i="1"/>
  <c r="Q237" i="1"/>
  <c r="Q71" i="1"/>
  <c r="Q144" i="1"/>
  <c r="Q294" i="1"/>
  <c r="Q38" i="1"/>
  <c r="Q234" i="1"/>
  <c r="Q50" i="1"/>
  <c r="Q45" i="1"/>
  <c r="Q53" i="1"/>
  <c r="Q151" i="1"/>
  <c r="Q287" i="1"/>
  <c r="Q268" i="1"/>
  <c r="Q121" i="1"/>
  <c r="Q200" i="1"/>
  <c r="Q270" i="1"/>
  <c r="Q304" i="1"/>
  <c r="Q132" i="1"/>
  <c r="Q244" i="1"/>
  <c r="Q22" i="1"/>
  <c r="Q143" i="1"/>
  <c r="Q231" i="1"/>
  <c r="Q309" i="1"/>
  <c r="Q310" i="1"/>
  <c r="Q23" i="1"/>
  <c r="Q134" i="1"/>
  <c r="Q258" i="1"/>
  <c r="Q187" i="1"/>
  <c r="Q46" i="1"/>
  <c r="Q199" i="1"/>
  <c r="Q318" i="1"/>
  <c r="Q168" i="1"/>
  <c r="Q229" i="1"/>
  <c r="Q74" i="1"/>
  <c r="Q102" i="1"/>
  <c r="Q142" i="1"/>
  <c r="Q37" i="1"/>
  <c r="Q290" i="1"/>
  <c r="Q235" i="1"/>
  <c r="Q242" i="1"/>
  <c r="Q96" i="1"/>
  <c r="Q165" i="1"/>
  <c r="Q245" i="1"/>
  <c r="Q122" i="1"/>
  <c r="Q130" i="1"/>
  <c r="Q91" i="1"/>
  <c r="Q98" i="1"/>
  <c r="Q191" i="1"/>
  <c r="Q70" i="1"/>
  <c r="Q240" i="1"/>
  <c r="Q80" i="1"/>
  <c r="Q81" i="1"/>
  <c r="Q218" i="1"/>
  <c r="Q329" i="1"/>
  <c r="Q203" i="1"/>
  <c r="Q225" i="1"/>
  <c r="Q21" i="1"/>
  <c r="K335" i="1" l="1"/>
  <c r="K336" i="1"/>
  <c r="K334" i="1"/>
  <c r="K338" i="1"/>
  <c r="K337" i="1"/>
  <c r="M335" i="1"/>
  <c r="M334" i="1" l="1"/>
  <c r="N8" i="1"/>
  <c r="N338" i="1" s="1"/>
  <c r="M339" i="1"/>
  <c r="M338" i="1"/>
  <c r="M336" i="1"/>
  <c r="M337" i="1"/>
  <c r="N335" i="1" l="1"/>
  <c r="N339" i="1"/>
  <c r="N337" i="1"/>
  <c r="N336" i="1"/>
  <c r="O8" i="1"/>
  <c r="N334" i="1"/>
  <c r="O338" i="1" l="1"/>
  <c r="P8" i="1"/>
  <c r="O339" i="1"/>
  <c r="O336" i="1"/>
  <c r="O335" i="1"/>
  <c r="O337" i="1"/>
  <c r="O334" i="1"/>
  <c r="P336" i="1" l="1"/>
  <c r="Q8" i="1"/>
  <c r="Q338" i="1" s="1"/>
  <c r="P338" i="1"/>
  <c r="P337" i="1"/>
  <c r="P339" i="1"/>
  <c r="P334" i="1"/>
  <c r="P335" i="1"/>
  <c r="Q336" i="1" l="1"/>
  <c r="Q337" i="1"/>
  <c r="Q335" i="1"/>
  <c r="Q334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"/>
        </x15:connection>
      </ext>
    </extLst>
  </connection>
</connections>
</file>

<file path=xl/sharedStrings.xml><?xml version="1.0" encoding="utf-8"?>
<sst xmlns="http://schemas.openxmlformats.org/spreadsheetml/2006/main" count="709" uniqueCount="387">
  <si>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</si>
  <si>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</si>
  <si>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</si>
  <si>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</si>
  <si>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</si>
  <si>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</si>
  <si>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</si>
  <si>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</si>
  <si>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</si>
  <si>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</si>
  <si>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</si>
  <si>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</si>
  <si>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</si>
  <si>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</si>
  <si>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</si>
  <si>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</si>
  <si>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</si>
  <si>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</si>
  <si>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</si>
  <si>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</si>
  <si>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</si>
  <si>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</si>
  <si>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</si>
  <si>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</si>
  <si>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</si>
  <si>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</si>
  <si>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</si>
  <si>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</si>
  <si>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</si>
  <si>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</si>
  <si>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</si>
  <si>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</si>
  <si>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</si>
  <si>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</si>
  <si>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</si>
  <si>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</si>
  <si>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</si>
  <si>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</si>
  <si>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</si>
  <si>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</si>
  <si>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</si>
  <si>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</si>
  <si>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</si>
  <si>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</si>
  <si>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</si>
  <si>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</si>
  <si>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</si>
  <si>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</si>
  <si>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</si>
  <si>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</si>
  <si>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</si>
  <si>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</si>
  <si>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</si>
  <si>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</si>
  <si>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</si>
  <si>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</si>
  <si>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</si>
  <si>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</si>
  <si>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</si>
  <si>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</si>
  <si>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</si>
  <si>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</si>
  <si>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</si>
  <si>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</si>
  <si>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</si>
  <si>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</si>
  <si>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</si>
  <si>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</si>
  <si>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</si>
  <si>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</si>
  <si>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</si>
  <si>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</si>
  <si>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</si>
  <si>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</si>
  <si>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</si>
  <si>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</si>
  <si>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</si>
  <si>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</si>
  <si>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</si>
  <si>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</si>
  <si>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</si>
  <si>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</si>
  <si>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</si>
  <si>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</si>
  <si>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</si>
  <si>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</si>
  <si>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</si>
  <si>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</si>
  <si>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</si>
  <si>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</si>
  <si>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</si>
  <si>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</si>
  <si>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</si>
  <si>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</si>
  <si>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</si>
  <si>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</si>
  <si>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</si>
  <si>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</si>
  <si>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</si>
  <si>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</si>
  <si>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</si>
  <si>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</si>
  <si>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</si>
  <si>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</si>
  <si>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</si>
  <si>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</si>
  <si>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</si>
  <si>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</si>
  <si>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</si>
  <si>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</si>
  <si>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</si>
  <si>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</si>
  <si>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</si>
  <si>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</si>
  <si>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</si>
  <si>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</si>
  <si>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</si>
  <si>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</si>
  <si>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</si>
  <si>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</si>
  <si>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</si>
  <si>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</si>
  <si>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</si>
  <si>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</si>
  <si>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</si>
  <si>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</si>
  <si>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</si>
  <si>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</si>
  <si>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</si>
  <si>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</si>
  <si>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</si>
  <si>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</si>
  <si>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</si>
  <si>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</si>
  <si>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</si>
  <si>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</si>
  <si>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</si>
  <si>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</si>
  <si>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</si>
  <si>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</si>
  <si>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</si>
  <si>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</si>
  <si>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</si>
  <si>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</si>
  <si>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</si>
  <si>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</si>
  <si>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</si>
  <si>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</si>
  <si>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</si>
  <si>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</si>
  <si>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</si>
  <si>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</si>
  <si>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</si>
  <si>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</si>
  <si>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</si>
  <si>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</si>
  <si>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</si>
  <si>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</si>
  <si>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</si>
  <si>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</si>
  <si>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</si>
  <si>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</si>
  <si>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</si>
  <si>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</si>
  <si>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</si>
  <si>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</si>
  <si>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</si>
  <si>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</si>
  <si>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</si>
  <si>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</si>
  <si>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</si>
  <si>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</si>
  <si>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</si>
  <si>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</si>
  <si>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</si>
  <si>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</si>
  <si>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</si>
  <si>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</si>
  <si>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</si>
  <si>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</si>
  <si>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</si>
  <si>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</si>
  <si>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</si>
  <si>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</si>
  <si>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</si>
  <si>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</si>
  <si>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</si>
  <si>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</si>
  <si>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</si>
  <si>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</si>
  <si>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</si>
  <si>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</si>
  <si>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</si>
  <si>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</si>
  <si>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</si>
  <si>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</si>
  <si>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</si>
  <si>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</si>
  <si>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</si>
  <si>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</si>
  <si>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</si>
  <si>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</si>
  <si>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</si>
  <si>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</si>
  <si>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</si>
  <si>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</si>
  <si>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</si>
  <si>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</si>
  <si>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</si>
  <si>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</si>
  <si>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</si>
  <si>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</si>
  <si>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</si>
  <si>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</si>
  <si>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</si>
  <si>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</si>
  <si>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</si>
  <si>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</si>
  <si>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</si>
  <si>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</si>
  <si>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</si>
  <si>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</si>
  <si>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</si>
  <si>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</si>
  <si>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</si>
  <si>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</si>
  <si>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</si>
  <si>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</si>
  <si>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</si>
  <si>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</si>
  <si>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</si>
  <si>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</si>
  <si>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</si>
  <si>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</si>
  <si>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</si>
  <si>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</si>
  <si>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</si>
  <si>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</si>
  <si>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</si>
  <si>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</si>
  <si>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</si>
  <si>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</si>
  <si>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</si>
  <si>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</si>
  <si>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</si>
  <si>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</si>
  <si>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</si>
  <si>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</si>
  <si>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</si>
  <si>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</si>
  <si>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</si>
  <si>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</si>
  <si>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</si>
  <si>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</si>
  <si>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</si>
  <si>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</si>
  <si>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</si>
  <si>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</si>
  <si>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</si>
  <si>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</si>
  <si>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</si>
  <si>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</si>
  <si>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</si>
  <si>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</si>
  <si>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</si>
  <si>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</si>
  <si>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</si>
  <si>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</si>
  <si>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</si>
  <si>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</si>
  <si>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</si>
  <si>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</si>
  <si>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</si>
  <si>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</si>
  <si>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</si>
  <si>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</si>
  <si>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</si>
  <si>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</si>
  <si>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</si>
  <si>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</si>
  <si>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</si>
  <si>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</si>
  <si>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</si>
  <si>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</si>
  <si>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</si>
  <si>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</si>
  <si>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</si>
  <si>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</si>
  <si>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</si>
  <si>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</si>
  <si>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</si>
  <si>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</si>
  <si>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</si>
  <si>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</si>
  <si>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</si>
  <si>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</si>
  <si>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</si>
  <si>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</si>
  <si>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</si>
  <si>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</si>
  <si>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</si>
  <si>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</si>
  <si>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</si>
  <si>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</si>
  <si>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</si>
  <si>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</si>
  <si>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</si>
  <si>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</si>
  <si>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</si>
  <si>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</si>
  <si>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</si>
  <si>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</si>
  <si>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</si>
  <si>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</si>
  <si>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</si>
  <si>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</si>
  <si>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</si>
  <si>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</si>
  <si>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</si>
  <si>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</si>
  <si>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</si>
  <si>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</si>
  <si>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</si>
  <si>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</si>
  <si>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</si>
  <si>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</si>
  <si>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</si>
  <si>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</si>
  <si>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</si>
  <si>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</si>
  <si>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</si>
  <si>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</si>
  <si>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</si>
  <si>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</si>
  <si>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</si>
  <si>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</si>
  <si>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</si>
  <si>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</si>
  <si>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</si>
  <si>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</si>
  <si>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</si>
  <si>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</si>
  <si>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</si>
  <si>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</si>
  <si>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</si>
  <si>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Adj CPP</t>
  </si>
  <si>
    <t>Adjusted District Cost Per Pupil*</t>
  </si>
  <si>
    <t>Change</t>
  </si>
  <si>
    <t>Percent Change</t>
  </si>
  <si>
    <t>Select SSA Rate:</t>
  </si>
  <si>
    <t>Select School District:</t>
  </si>
  <si>
    <t>ISFIS Regular Program New Authority Calculator</t>
  </si>
  <si>
    <t>Set State Supplementary Assistance Rate via Dropdown</t>
  </si>
  <si>
    <t>Net Taxable
Valuation</t>
  </si>
  <si>
    <t>TIF
Valuation</t>
  </si>
  <si>
    <t>Taxable and TIF Valuation With Gas &amp; Electric</t>
  </si>
  <si>
    <t>AHSTW</t>
  </si>
  <si>
    <t>Central Clayton</t>
  </si>
  <si>
    <t>Central De Witt</t>
  </si>
  <si>
    <t>College Community</t>
  </si>
  <si>
    <t>Colo-Nesco</t>
  </si>
  <si>
    <t>George-Little Rock</t>
  </si>
  <si>
    <t>Graettinger-Terril</t>
  </si>
  <si>
    <t>HLV</t>
  </si>
  <si>
    <t>IKM-Manning</t>
  </si>
  <si>
    <t>MFL Mar Mac</t>
  </si>
  <si>
    <t>Maple Valley-Anthon Oto</t>
  </si>
  <si>
    <t>Marcus-Meriden Cleghorn</t>
  </si>
  <si>
    <t>Pocahontas Area</t>
  </si>
  <si>
    <t>South O'Brien</t>
  </si>
  <si>
    <t>South Tama</t>
  </si>
  <si>
    <t>Sumner-Fredericksburg</t>
  </si>
  <si>
    <t>West Delaware Co</t>
  </si>
  <si>
    <t>Western Dubuque Co</t>
  </si>
  <si>
    <t>per thousand</t>
  </si>
  <si>
    <t>FY 2024</t>
  </si>
  <si>
    <t>Enter Enrollment in Yellow Box below</t>
  </si>
  <si>
    <t>Budget Guarantee Est. Property Tax Rate Impact*</t>
  </si>
  <si>
    <t>FY 2025 Regular Program New Authority Report</t>
  </si>
  <si>
    <t>FY 2025</t>
  </si>
  <si>
    <t>Southeast Valley</t>
  </si>
  <si>
    <t>© ISFIS 2023</t>
  </si>
  <si>
    <t>FY 2024 Vals</t>
  </si>
  <si>
    <t>© 2023 ISFIS</t>
  </si>
  <si>
    <t>Enter Row 7 Certified Enrollment in yellow box below</t>
  </si>
  <si>
    <t>*Property tax impact based on FY 2024 valuations.  FY 2025 impact will be slightly different.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</si>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</sst>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  <numFmt numFmtId="171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6" fontId="4" fillId="0" borderId="0" xfId="3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165" fontId="4" fillId="0" borderId="1" xfId="2" applyNumberFormat="1" applyFont="1" applyBorder="1"/>
    <xf numFmtId="165" fontId="4" fillId="0" borderId="3" xfId="2" applyNumberFormat="1" applyFont="1" applyBorder="1"/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0" fontId="4" fillId="0" borderId="5" xfId="0" applyFont="1" applyBorder="1"/>
    <xf numFmtId="165" fontId="4" fillId="0" borderId="6" xfId="2" applyNumberFormat="1" applyFont="1" applyBorder="1"/>
    <xf numFmtId="165" fontId="4" fillId="0" borderId="5" xfId="2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3" xfId="3" applyNumberFormat="1" applyFont="1" applyBorder="1"/>
    <xf numFmtId="166" fontId="4" fillId="0" borderId="4" xfId="3" applyNumberFormat="1" applyFont="1" applyBorder="1"/>
    <xf numFmtId="166" fontId="4" fillId="0" borderId="5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7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11" xfId="3" applyNumberFormat="1" applyFont="1" applyFill="1" applyBorder="1"/>
    <xf numFmtId="166" fontId="4" fillId="2" borderId="11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169" fontId="4" fillId="0" borderId="5" xfId="0" applyNumberFormat="1" applyFont="1" applyFill="1" applyBorder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0" xfId="2" applyNumberFormat="1" applyFont="1"/>
    <xf numFmtId="170" fontId="4" fillId="0" borderId="3" xfId="2" applyNumberFormat="1" applyFont="1" applyBorder="1"/>
    <xf numFmtId="170" fontId="4" fillId="0" borderId="4" xfId="2" applyNumberFormat="1" applyFont="1" applyBorder="1"/>
    <xf numFmtId="170" fontId="4" fillId="0" borderId="5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10" xfId="2" applyNumberFormat="1" applyFont="1" applyBorder="1" applyAlignment="1">
      <alignment horizontal="center" wrapText="1"/>
    </xf>
    <xf numFmtId="0" fontId="0" fillId="4" borderId="0" xfId="0" applyFill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10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10" xfId="0" applyNumberFormat="1" applyFont="1" applyBorder="1"/>
    <xf numFmtId="166" fontId="8" fillId="0" borderId="10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10" xfId="2" applyNumberFormat="1" applyFont="1" applyBorder="1"/>
    <xf numFmtId="165" fontId="8" fillId="0" borderId="10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164" fontId="8" fillId="3" borderId="7" xfId="1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8" fillId="3" borderId="1" xfId="2" applyNumberFormat="1" applyFont="1" applyFill="1" applyBorder="1"/>
    <xf numFmtId="165" fontId="8" fillId="3" borderId="10" xfId="2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10" xfId="0" applyFont="1" applyBorder="1"/>
    <xf numFmtId="0" fontId="8" fillId="0" borderId="10" xfId="0" applyFont="1" applyFill="1" applyBorder="1" applyAlignment="1">
      <alignment horizontal="left" vertical="center" wrapText="1"/>
    </xf>
    <xf numFmtId="171" fontId="8" fillId="0" borderId="10" xfId="2" applyNumberFormat="1" applyFont="1" applyBorder="1"/>
    <xf numFmtId="165" fontId="0" fillId="0" borderId="0" xfId="2" applyNumberFormat="1" applyFont="1"/>
    <xf numFmtId="166" fontId="0" fillId="0" borderId="0" xfId="0" applyNumberFormat="1"/>
    <xf numFmtId="0" fontId="8" fillId="0" borderId="0" xfId="0" applyFont="1" applyFill="1" applyBorder="1" applyAlignment="1">
      <alignment vertical="top" wrapText="1"/>
    </xf>
    <xf numFmtId="164" fontId="0" fillId="5" borderId="13" xfId="1" applyNumberFormat="1" applyFont="1" applyFill="1" applyBorder="1" applyAlignment="1"/>
    <xf numFmtId="165" fontId="11" fillId="5" borderId="12" xfId="0" applyNumberFormat="1" applyFont="1" applyFill="1" applyBorder="1"/>
    <xf numFmtId="0" fontId="0" fillId="0" borderId="15" xfId="0" applyFont="1" applyBorder="1"/>
    <xf numFmtId="165" fontId="11" fillId="0" borderId="16" xfId="2" applyNumberFormat="1" applyFont="1" applyBorder="1"/>
    <xf numFmtId="165" fontId="0" fillId="0" borderId="14" xfId="2" applyNumberFormat="1" applyFont="1" applyBorder="1" applyAlignment="1"/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ctrlProps/ctrlProp1.xml><?xml version="1.0" encoding="utf-8"?>
<formControlPr xmlns="http://schemas.microsoft.com/office/spreadsheetml/2009/9/main" objectType="Drop" dropLines="28" dropStyle="combo" dx="48" fmlaLink="$F$2" fmlaRange="Sheet1!$B$1:$B$72" noThreeD="1" sel="26" val="25"/>
</file>

<file path=xl/ctrlProps/ctrlProp2.xml><?xml version="1.0" encoding="utf-8"?>
<formControlPr xmlns="http://schemas.microsoft.com/office/spreadsheetml/2009/9/main" objectType="Drop" dropLines="46" dropStyle="combo" dx="48" fmlaLink="$A$1" fmlaRange="'FY2025 RPDC '!$D$8:$D$332" noThreeD="1" sel="1" val="0"/>
</file>

<file path=xl/ctrlProps/ctrlProp3.xml><?xml version="1.0" encoding="utf-8"?>
<formControlPr xmlns="http://schemas.microsoft.com/office/spreadsheetml/2009/9/main" objectType="Drop" dropLines="28" dropStyle="combo" dx="48" fmlaLink="$F$1" fmlaRange="Sheet1!$B$1:$B$100" noThreeD="1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297180</xdr:colOff>
      <xdr:row>2</xdr:row>
      <xdr:rowOff>182418</xdr:rowOff>
    </xdr:from>
    <xdr:to>
      <xdr:col>4</xdr:col>
      <xdr:colOff>521970</xdr:colOff>
      <xdr:row>5</xdr:row>
      <xdr:rowOff>127015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670" y="182418"/>
          <a:ext cx="1958340" cy="820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956310</xdr:colOff>
          <xdr:row>3</xdr:row>
          <xdr:rowOff>76200</xdr:rowOff>
        </xdr:from>
        <xdr:to>
          <xdr:col>13</xdr:col>
          <xdr:colOff>857250</xdr:colOff>
          <xdr:row>4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</xdr:row>
          <xdr:rowOff>49530</xdr:rowOff>
        </xdr:from>
        <xdr:to>
          <xdr:col>3</xdr:col>
          <xdr:colOff>2655570</xdr:colOff>
          <xdr:row>6</xdr:row>
          <xdr:rowOff>316230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7620</xdr:rowOff>
        </xdr:from>
        <xdr:to>
          <xdr:col>4</xdr:col>
          <xdr:colOff>1127760</xdr:colOff>
          <xdr:row>6</xdr:row>
          <xdr:rowOff>289560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375432</xdr:colOff>
      <xdr:row>17</xdr:row>
      <xdr:rowOff>176973</xdr:rowOff>
    </xdr:from>
    <xdr:to>
      <xdr:col>7</xdr:col>
      <xdr:colOff>520700</xdr:colOff>
      <xdr:row>21</xdr:row>
      <xdr:rowOff>1771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3332" y="4025073"/>
          <a:ext cx="1453368" cy="612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41"/>
  <sheetViews>
    <sheetView showGridLines="0" tabSelected="1" topLeftCell="D3" zoomScaleNormal="100" zoomScaleSheetLayoutView="100" workbookViewId="0">
      <pane ySplit="5472" topLeftCell="A325"/>
      <selection activeCell="O4" sqref="O4"/>
      <selection pane="bottomLeft" activeCell="J319" sqref="J319"/>
    </sheetView>
  </sheetViews>
  <sheetFormatPr defaultColWidth="7.89453125" defaultRowHeight="12.3" x14ac:dyDescent="0.4"/>
  <cols>
    <col min="1" max="1" width="4.83984375" style="1" hidden="1" customWidth="1"/>
    <col min="2" max="2" width="5.68359375" style="31" hidden="1" customWidth="1"/>
    <col min="3" max="3" width="6.7890625" style="31" hidden="1" customWidth="1"/>
    <col min="4" max="4" width="23.9453125" style="1" customWidth="1"/>
    <col min="5" max="5" width="11.3671875" style="1" bestFit="1" customWidth="1"/>
    <col min="6" max="6" width="9.9453125" style="2" customWidth="1"/>
    <col min="7" max="7" width="15.5234375" style="2" customWidth="1"/>
    <col min="8" max="8" width="13.7890625" style="2" customWidth="1"/>
    <col min="9" max="9" width="15.47265625" style="2" customWidth="1"/>
    <col min="10" max="10" width="11.3671875" style="3" bestFit="1" customWidth="1"/>
    <col min="11" max="12" width="12.47265625" style="1" customWidth="1"/>
    <col min="13" max="13" width="15.20703125" style="1" customWidth="1"/>
    <col min="14" max="14" width="13.89453125" style="1" customWidth="1"/>
    <col min="15" max="15" width="15.41796875" style="1" customWidth="1"/>
    <col min="16" max="16" width="15.15625" style="1" customWidth="1"/>
    <col min="17" max="19" width="7.89453125" style="1"/>
    <col min="20" max="20" width="7.89453125" style="85" customWidth="1"/>
    <col min="21" max="21" width="7.89453125" style="1" customWidth="1"/>
    <col min="22" max="22" width="15" style="1" customWidth="1"/>
    <col min="23" max="23" width="15.1015625" style="1" customWidth="1"/>
    <col min="24" max="24" width="14.734375" style="1" bestFit="1" customWidth="1"/>
    <col min="25" max="16384" width="7.89453125" style="1"/>
  </cols>
  <sheetData>
    <row r="1" spans="1:23" ht="24.6" hidden="1" customHeight="1" x14ac:dyDescent="0.4">
      <c r="H1" s="2">
        <v>3</v>
      </c>
      <c r="I1" s="42">
        <v>4</v>
      </c>
      <c r="J1" s="71" t="s">
        <v>17</v>
      </c>
      <c r="M1" s="44">
        <f>F8*0.0225</f>
        <v>171.78749999999999</v>
      </c>
    </row>
    <row r="2" spans="1:23" ht="44.1" hidden="1" customHeight="1" x14ac:dyDescent="0.4">
      <c r="D2" s="70"/>
      <c r="E2" s="70"/>
      <c r="F2" s="1">
        <v>26</v>
      </c>
      <c r="G2" s="72">
        <f>VLOOKUP(F2,Sheet1!A1:C43,3,FALSE)</f>
        <v>191</v>
      </c>
      <c r="I2" s="1">
        <v>15</v>
      </c>
      <c r="J2" s="1"/>
      <c r="K2" s="73"/>
      <c r="L2" s="73"/>
      <c r="M2" s="70"/>
      <c r="N2" s="70"/>
      <c r="Q2" s="70"/>
    </row>
    <row r="3" spans="1:23" ht="25.5" customHeight="1" x14ac:dyDescent="0.55000000000000004">
      <c r="D3" s="151" t="s">
        <v>378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23" ht="25.5" customHeight="1" x14ac:dyDescent="0.45">
      <c r="D4" s="1" t="s">
        <v>386</v>
      </c>
      <c r="E4" s="41"/>
      <c r="F4" s="41"/>
      <c r="I4" s="43" t="s">
        <v>352</v>
      </c>
      <c r="J4" s="2"/>
      <c r="K4" s="41"/>
      <c r="L4" s="41"/>
      <c r="M4" s="41"/>
      <c r="N4" s="41"/>
      <c r="O4" s="41"/>
      <c r="P4" s="41"/>
      <c r="Q4" s="41"/>
    </row>
    <row r="5" spans="1:23" ht="18" customHeight="1" x14ac:dyDescent="0.4">
      <c r="E5" s="32"/>
      <c r="F5" s="32"/>
      <c r="G5" s="37"/>
      <c r="H5" s="38"/>
      <c r="I5" s="30"/>
      <c r="J5" s="39"/>
      <c r="K5" s="37"/>
      <c r="L5" s="37"/>
      <c r="P5" s="29"/>
      <c r="Q5" s="29"/>
    </row>
    <row r="6" spans="1:23" x14ac:dyDescent="0.4">
      <c r="E6" s="40" t="s">
        <v>375</v>
      </c>
      <c r="F6" s="5"/>
      <c r="G6" s="5"/>
      <c r="H6" s="5"/>
      <c r="I6" s="6"/>
      <c r="J6" s="148" t="s">
        <v>379</v>
      </c>
      <c r="K6" s="149"/>
      <c r="L6" s="149"/>
      <c r="M6" s="149"/>
      <c r="N6" s="149"/>
      <c r="O6" s="149"/>
      <c r="P6" s="149"/>
      <c r="Q6" s="149"/>
      <c r="R6" s="149"/>
      <c r="S6" s="150"/>
    </row>
    <row r="7" spans="1:23" s="7" customFormat="1" ht="49.2" x14ac:dyDescent="0.4">
      <c r="A7" s="7" t="s">
        <v>22</v>
      </c>
      <c r="B7" s="33" t="s">
        <v>23</v>
      </c>
      <c r="C7" s="33" t="s">
        <v>24</v>
      </c>
      <c r="D7" s="49" t="s">
        <v>0</v>
      </c>
      <c r="E7" s="69" t="s">
        <v>5</v>
      </c>
      <c r="F7" s="83" t="s">
        <v>6</v>
      </c>
      <c r="G7" s="83" t="s">
        <v>9</v>
      </c>
      <c r="H7" s="83" t="s">
        <v>7</v>
      </c>
      <c r="I7" s="83" t="s">
        <v>8</v>
      </c>
      <c r="J7" s="46" t="s">
        <v>5</v>
      </c>
      <c r="K7" s="45" t="s">
        <v>6</v>
      </c>
      <c r="L7" s="45" t="s">
        <v>346</v>
      </c>
      <c r="M7" s="45" t="s">
        <v>9</v>
      </c>
      <c r="N7" s="45" t="s">
        <v>7</v>
      </c>
      <c r="O7" s="45" t="s">
        <v>8</v>
      </c>
      <c r="P7" s="45" t="s">
        <v>21</v>
      </c>
      <c r="Q7" s="45" t="s">
        <v>10</v>
      </c>
      <c r="R7" s="69" t="s">
        <v>25</v>
      </c>
      <c r="S7" s="50" t="s">
        <v>26</v>
      </c>
      <c r="T7" s="86" t="s">
        <v>343</v>
      </c>
      <c r="U7" s="7" t="s">
        <v>345</v>
      </c>
    </row>
    <row r="8" spans="1:23" ht="14.4" x14ac:dyDescent="0.55000000000000004">
      <c r="A8" s="1">
        <v>1</v>
      </c>
      <c r="B8" s="84">
        <v>18</v>
      </c>
      <c r="C8" s="84">
        <v>18</v>
      </c>
      <c r="D8" s="56" t="s">
        <v>27</v>
      </c>
      <c r="E8" s="47">
        <v>306.3</v>
      </c>
      <c r="F8" s="57">
        <v>7635</v>
      </c>
      <c r="G8" s="74">
        <v>2338601</v>
      </c>
      <c r="H8" s="57">
        <v>0</v>
      </c>
      <c r="I8" s="74">
        <f>G8+H8</f>
        <v>2338601</v>
      </c>
      <c r="J8" s="59">
        <v>284.39999999999998</v>
      </c>
      <c r="K8" s="51">
        <f t="shared" ref="K8:K71" si="0">ROUND(F8+$G$2,0)+T8</f>
        <v>7826</v>
      </c>
      <c r="L8" s="51">
        <f>U8</f>
        <v>7826</v>
      </c>
      <c r="M8" s="80">
        <f>J8*L8</f>
        <v>2225714.4</v>
      </c>
      <c r="N8" s="51">
        <f t="shared" ref="N8:N39" si="1">MAX((G8*1.01)-M8,0)</f>
        <v>136272.61000000034</v>
      </c>
      <c r="O8" s="80">
        <f>M8+N8</f>
        <v>2361987.0100000002</v>
      </c>
      <c r="P8" s="52">
        <f t="shared" ref="P8:P39" si="2">O8-I8</f>
        <v>23386.010000000242</v>
      </c>
      <c r="Q8" s="62">
        <f>P8/I8</f>
        <v>1.0000000000000104E-2</v>
      </c>
      <c r="R8" s="65">
        <f>J8-E8</f>
        <v>-21.900000000000034</v>
      </c>
      <c r="S8" s="53">
        <f>R8/E8</f>
        <v>-7.149853085210589E-2</v>
      </c>
      <c r="U8" s="1">
        <f>IF(K8&lt;=7048,7048,K8)</f>
        <v>7826</v>
      </c>
      <c r="V8" s="2"/>
      <c r="W8" s="37"/>
    </row>
    <row r="9" spans="1:23" ht="14.4" x14ac:dyDescent="0.55000000000000004">
      <c r="A9" s="1">
        <f>A8+1</f>
        <v>2</v>
      </c>
      <c r="B9" s="84">
        <v>27</v>
      </c>
      <c r="C9" s="84">
        <v>27</v>
      </c>
      <c r="D9" s="34" t="s">
        <v>28</v>
      </c>
      <c r="E9" s="47">
        <v>2130.9</v>
      </c>
      <c r="F9" s="57">
        <v>7635</v>
      </c>
      <c r="G9" s="74">
        <v>16269422</v>
      </c>
      <c r="H9" s="57">
        <v>0</v>
      </c>
      <c r="I9" s="74">
        <f t="shared" ref="I9:I72" si="3">G9+H9</f>
        <v>16269422</v>
      </c>
      <c r="J9" s="60">
        <v>2165.5</v>
      </c>
      <c r="K9" s="20">
        <f t="shared" si="0"/>
        <v>7826</v>
      </c>
      <c r="L9" s="20">
        <f t="shared" ref="L9:L72" si="4">U9</f>
        <v>7826</v>
      </c>
      <c r="M9" s="81">
        <f t="shared" ref="M9:M72" si="5">J9*L9</f>
        <v>16947203</v>
      </c>
      <c r="N9" s="20">
        <f t="shared" si="1"/>
        <v>0</v>
      </c>
      <c r="O9" s="81">
        <f t="shared" ref="O9:O72" si="6">M9+N9</f>
        <v>16947203</v>
      </c>
      <c r="P9" s="21">
        <f t="shared" si="2"/>
        <v>677781</v>
      </c>
      <c r="Q9" s="63">
        <f t="shared" ref="Q9:Q39" si="7">P9/I9</f>
        <v>4.1659808197242652E-2</v>
      </c>
      <c r="R9" s="66">
        <f t="shared" ref="R9:R71" si="8">J9-E9</f>
        <v>34.599999999999909</v>
      </c>
      <c r="S9" s="54">
        <f t="shared" ref="S9:S71" si="9">R9/E9</f>
        <v>1.6237270636820081E-2</v>
      </c>
      <c r="U9" s="1">
        <f t="shared" ref="U9:U72" si="10">IF(K9&lt;=7048,7048,K9)</f>
        <v>7826</v>
      </c>
      <c r="V9" s="2"/>
      <c r="W9" s="37"/>
    </row>
    <row r="10" spans="1:23" ht="14.4" x14ac:dyDescent="0.55000000000000004">
      <c r="A10" s="1">
        <f t="shared" ref="A10:A73" si="11">A9+1</f>
        <v>3</v>
      </c>
      <c r="B10" s="84">
        <v>9</v>
      </c>
      <c r="C10" s="84">
        <v>9</v>
      </c>
      <c r="D10" s="34" t="s">
        <v>1</v>
      </c>
      <c r="E10" s="47">
        <v>686.4</v>
      </c>
      <c r="F10" s="57">
        <v>7710</v>
      </c>
      <c r="G10" s="74">
        <v>5292144</v>
      </c>
      <c r="H10" s="57">
        <v>0</v>
      </c>
      <c r="I10" s="74">
        <f t="shared" si="3"/>
        <v>5292144</v>
      </c>
      <c r="J10" s="60">
        <v>709.2</v>
      </c>
      <c r="K10" s="20">
        <f t="shared" si="0"/>
        <v>7901</v>
      </c>
      <c r="L10" s="20">
        <f t="shared" si="4"/>
        <v>7901</v>
      </c>
      <c r="M10" s="81">
        <f t="shared" si="5"/>
        <v>5603389.2000000002</v>
      </c>
      <c r="N10" s="20">
        <f t="shared" si="1"/>
        <v>0</v>
      </c>
      <c r="O10" s="81">
        <f t="shared" si="6"/>
        <v>5603389.2000000002</v>
      </c>
      <c r="P10" s="21">
        <f t="shared" si="2"/>
        <v>311245.20000000019</v>
      </c>
      <c r="Q10" s="63">
        <f t="shared" si="7"/>
        <v>5.8812685369105638E-2</v>
      </c>
      <c r="R10" s="66">
        <f t="shared" si="8"/>
        <v>22.800000000000068</v>
      </c>
      <c r="S10" s="54">
        <f t="shared" si="9"/>
        <v>3.321678321678332E-2</v>
      </c>
      <c r="U10" s="1">
        <f t="shared" si="10"/>
        <v>7901</v>
      </c>
      <c r="V10" s="2"/>
      <c r="W10" s="37"/>
    </row>
    <row r="11" spans="1:23" ht="14.4" x14ac:dyDescent="0.55000000000000004">
      <c r="A11" s="1">
        <f t="shared" si="11"/>
        <v>4</v>
      </c>
      <c r="B11" s="84">
        <v>441</v>
      </c>
      <c r="C11" s="84">
        <v>441</v>
      </c>
      <c r="D11" s="34" t="s">
        <v>29</v>
      </c>
      <c r="E11" s="47">
        <v>792.6</v>
      </c>
      <c r="F11" s="57">
        <v>7645</v>
      </c>
      <c r="G11" s="74">
        <v>6059427</v>
      </c>
      <c r="H11" s="57">
        <v>0</v>
      </c>
      <c r="I11" s="74">
        <f t="shared" si="3"/>
        <v>6059427</v>
      </c>
      <c r="J11" s="60">
        <v>780.7</v>
      </c>
      <c r="K11" s="20">
        <f t="shared" si="0"/>
        <v>7836</v>
      </c>
      <c r="L11" s="20">
        <f t="shared" si="4"/>
        <v>7836</v>
      </c>
      <c r="M11" s="81">
        <f t="shared" si="5"/>
        <v>6117565.2000000002</v>
      </c>
      <c r="N11" s="20">
        <f t="shared" si="1"/>
        <v>2456.070000000298</v>
      </c>
      <c r="O11" s="81">
        <f t="shared" si="6"/>
        <v>6120021.2700000005</v>
      </c>
      <c r="P11" s="21">
        <f t="shared" si="2"/>
        <v>60594.270000000484</v>
      </c>
      <c r="Q11" s="63">
        <f t="shared" si="7"/>
        <v>1.000000000000008E-2</v>
      </c>
      <c r="R11" s="66">
        <f t="shared" si="8"/>
        <v>-11.899999999999977</v>
      </c>
      <c r="S11" s="54">
        <f t="shared" si="9"/>
        <v>-1.5013878374968429E-2</v>
      </c>
      <c r="U11" s="1">
        <f t="shared" si="10"/>
        <v>7836</v>
      </c>
      <c r="V11" s="2"/>
      <c r="W11" s="37"/>
    </row>
    <row r="12" spans="1:23" ht="14.4" x14ac:dyDescent="0.55000000000000004">
      <c r="A12" s="1">
        <f t="shared" si="11"/>
        <v>5</v>
      </c>
      <c r="B12" s="84">
        <v>63</v>
      </c>
      <c r="C12" s="84">
        <v>63</v>
      </c>
      <c r="D12" s="35" t="s">
        <v>30</v>
      </c>
      <c r="E12" s="48">
        <v>555.20000000000005</v>
      </c>
      <c r="F12" s="58">
        <v>7651</v>
      </c>
      <c r="G12" s="75">
        <v>4247835</v>
      </c>
      <c r="H12" s="58">
        <v>0</v>
      </c>
      <c r="I12" s="75">
        <f t="shared" si="3"/>
        <v>4247835</v>
      </c>
      <c r="J12" s="61">
        <v>537.5</v>
      </c>
      <c r="K12" s="22">
        <f t="shared" si="0"/>
        <v>7842</v>
      </c>
      <c r="L12" s="22">
        <f t="shared" si="4"/>
        <v>7842</v>
      </c>
      <c r="M12" s="82">
        <f t="shared" si="5"/>
        <v>4215075</v>
      </c>
      <c r="N12" s="22">
        <f t="shared" si="1"/>
        <v>75238.349999999627</v>
      </c>
      <c r="O12" s="82">
        <f t="shared" si="6"/>
        <v>4290313.3499999996</v>
      </c>
      <c r="P12" s="23">
        <f t="shared" si="2"/>
        <v>42478.349999999627</v>
      </c>
      <c r="Q12" s="64">
        <f t="shared" si="7"/>
        <v>9.9999999999999117E-3</v>
      </c>
      <c r="R12" s="67">
        <f t="shared" si="8"/>
        <v>-17.700000000000045</v>
      </c>
      <c r="S12" s="55">
        <f t="shared" si="9"/>
        <v>-3.1880403458213337E-2</v>
      </c>
      <c r="U12" s="1">
        <f t="shared" si="10"/>
        <v>7842</v>
      </c>
      <c r="V12" s="2"/>
      <c r="W12" s="37"/>
    </row>
    <row r="13" spans="1:23" ht="14.4" x14ac:dyDescent="0.55000000000000004">
      <c r="A13" s="1">
        <f t="shared" si="11"/>
        <v>6</v>
      </c>
      <c r="B13" s="84">
        <v>72</v>
      </c>
      <c r="C13" s="84">
        <v>72</v>
      </c>
      <c r="D13" s="34" t="s">
        <v>31</v>
      </c>
      <c r="E13" s="47">
        <v>209.6</v>
      </c>
      <c r="F13" s="57">
        <v>7681</v>
      </c>
      <c r="G13" s="74">
        <v>1609938</v>
      </c>
      <c r="H13" s="57">
        <v>0</v>
      </c>
      <c r="I13" s="74">
        <f t="shared" si="3"/>
        <v>1609938</v>
      </c>
      <c r="J13" s="60">
        <v>198.3</v>
      </c>
      <c r="K13" s="20">
        <f t="shared" si="0"/>
        <v>7872</v>
      </c>
      <c r="L13" s="20">
        <f t="shared" si="4"/>
        <v>7872</v>
      </c>
      <c r="M13" s="81">
        <f t="shared" si="5"/>
        <v>1561017.6</v>
      </c>
      <c r="N13" s="20">
        <f t="shared" si="1"/>
        <v>65019.780000000028</v>
      </c>
      <c r="O13" s="81">
        <f t="shared" si="6"/>
        <v>1626037.3800000001</v>
      </c>
      <c r="P13" s="21">
        <f t="shared" si="2"/>
        <v>16099.380000000121</v>
      </c>
      <c r="Q13" s="63">
        <f t="shared" si="7"/>
        <v>1.0000000000000075E-2</v>
      </c>
      <c r="R13" s="66">
        <f t="shared" si="8"/>
        <v>-11.299999999999983</v>
      </c>
      <c r="S13" s="54">
        <f t="shared" si="9"/>
        <v>-5.3912213740457939E-2</v>
      </c>
      <c r="U13" s="1">
        <f t="shared" si="10"/>
        <v>7872</v>
      </c>
      <c r="V13" s="2"/>
      <c r="W13" s="37"/>
    </row>
    <row r="14" spans="1:23" ht="14.4" x14ac:dyDescent="0.55000000000000004">
      <c r="A14" s="1">
        <f t="shared" si="11"/>
        <v>7</v>
      </c>
      <c r="B14" s="84">
        <v>81</v>
      </c>
      <c r="C14" s="84">
        <v>81</v>
      </c>
      <c r="D14" s="34" t="s">
        <v>32</v>
      </c>
      <c r="E14" s="47">
        <v>1099.4000000000001</v>
      </c>
      <c r="F14" s="57">
        <v>7635</v>
      </c>
      <c r="G14" s="74">
        <v>8393919</v>
      </c>
      <c r="H14" s="57">
        <v>161624</v>
      </c>
      <c r="I14" s="74">
        <f t="shared" si="3"/>
        <v>8555543</v>
      </c>
      <c r="J14" s="60">
        <v>1081.0999999999999</v>
      </c>
      <c r="K14" s="20">
        <f t="shared" si="0"/>
        <v>7826</v>
      </c>
      <c r="L14" s="20">
        <f t="shared" si="4"/>
        <v>7826</v>
      </c>
      <c r="M14" s="81">
        <f t="shared" si="5"/>
        <v>8460688.5999999996</v>
      </c>
      <c r="N14" s="20">
        <f t="shared" si="1"/>
        <v>17169.589999999851</v>
      </c>
      <c r="O14" s="81">
        <f t="shared" si="6"/>
        <v>8477858.1899999995</v>
      </c>
      <c r="P14" s="21">
        <f t="shared" si="2"/>
        <v>-77684.810000000522</v>
      </c>
      <c r="Q14" s="63">
        <f t="shared" si="7"/>
        <v>-9.0800560525498529E-3</v>
      </c>
      <c r="R14" s="66">
        <f t="shared" si="8"/>
        <v>-18.300000000000182</v>
      </c>
      <c r="S14" s="54">
        <f t="shared" si="9"/>
        <v>-1.6645442968892286E-2</v>
      </c>
      <c r="U14" s="1">
        <f t="shared" si="10"/>
        <v>7826</v>
      </c>
      <c r="V14" s="2"/>
      <c r="W14" s="37"/>
    </row>
    <row r="15" spans="1:23" ht="14.4" x14ac:dyDescent="0.55000000000000004">
      <c r="A15" s="1">
        <f t="shared" si="11"/>
        <v>8</v>
      </c>
      <c r="B15" s="84">
        <v>99</v>
      </c>
      <c r="C15" s="84">
        <v>99</v>
      </c>
      <c r="D15" s="34" t="s">
        <v>33</v>
      </c>
      <c r="E15" s="47">
        <v>526.5</v>
      </c>
      <c r="F15" s="57">
        <v>7635</v>
      </c>
      <c r="G15" s="74">
        <v>4019828</v>
      </c>
      <c r="H15" s="57">
        <v>0</v>
      </c>
      <c r="I15" s="74">
        <f t="shared" si="3"/>
        <v>4019828</v>
      </c>
      <c r="J15" s="60">
        <v>542.1</v>
      </c>
      <c r="K15" s="20">
        <f t="shared" si="0"/>
        <v>7826</v>
      </c>
      <c r="L15" s="20">
        <f t="shared" si="4"/>
        <v>7826</v>
      </c>
      <c r="M15" s="81">
        <f t="shared" si="5"/>
        <v>4242474.6000000006</v>
      </c>
      <c r="N15" s="20">
        <f t="shared" si="1"/>
        <v>0</v>
      </c>
      <c r="O15" s="81">
        <f t="shared" si="6"/>
        <v>4242474.6000000006</v>
      </c>
      <c r="P15" s="21">
        <f t="shared" si="2"/>
        <v>222646.60000000056</v>
      </c>
      <c r="Q15" s="63">
        <f t="shared" si="7"/>
        <v>5.5387096164313636E-2</v>
      </c>
      <c r="R15" s="66">
        <f t="shared" si="8"/>
        <v>15.600000000000023</v>
      </c>
      <c r="S15" s="54">
        <f t="shared" si="9"/>
        <v>2.9629629629629672E-2</v>
      </c>
      <c r="U15" s="1">
        <f t="shared" si="10"/>
        <v>7826</v>
      </c>
      <c r="V15" s="2"/>
      <c r="W15" s="37"/>
    </row>
    <row r="16" spans="1:23" ht="14.4" x14ac:dyDescent="0.55000000000000004">
      <c r="A16" s="1">
        <f t="shared" si="11"/>
        <v>9</v>
      </c>
      <c r="B16" s="84">
        <v>108</v>
      </c>
      <c r="C16" s="84">
        <v>108</v>
      </c>
      <c r="D16" s="34" t="s">
        <v>34</v>
      </c>
      <c r="E16" s="47">
        <v>273.7</v>
      </c>
      <c r="F16" s="57">
        <v>7635</v>
      </c>
      <c r="G16" s="74">
        <v>2089700</v>
      </c>
      <c r="H16" s="57">
        <v>12686</v>
      </c>
      <c r="I16" s="74">
        <f t="shared" si="3"/>
        <v>2102386</v>
      </c>
      <c r="J16" s="60">
        <v>267.3</v>
      </c>
      <c r="K16" s="20">
        <f t="shared" si="0"/>
        <v>7826</v>
      </c>
      <c r="L16" s="20">
        <f t="shared" si="4"/>
        <v>7826</v>
      </c>
      <c r="M16" s="81">
        <f t="shared" si="5"/>
        <v>2091889.8</v>
      </c>
      <c r="N16" s="20">
        <f t="shared" si="1"/>
        <v>18707.199999999953</v>
      </c>
      <c r="O16" s="81">
        <f t="shared" si="6"/>
        <v>2110597</v>
      </c>
      <c r="P16" s="21">
        <f t="shared" si="2"/>
        <v>8211</v>
      </c>
      <c r="Q16" s="63">
        <f t="shared" si="7"/>
        <v>3.9055625370412474E-3</v>
      </c>
      <c r="R16" s="66">
        <f t="shared" si="8"/>
        <v>-6.3999999999999773</v>
      </c>
      <c r="S16" s="54">
        <f t="shared" si="9"/>
        <v>-2.3383266350018184E-2</v>
      </c>
      <c r="U16" s="1">
        <f t="shared" si="10"/>
        <v>7826</v>
      </c>
      <c r="V16" s="2"/>
      <c r="W16" s="37"/>
    </row>
    <row r="17" spans="1:23" ht="14.4" x14ac:dyDescent="0.55000000000000004">
      <c r="A17" s="1">
        <f t="shared" si="11"/>
        <v>10</v>
      </c>
      <c r="B17" s="84">
        <v>126</v>
      </c>
      <c r="C17" s="84">
        <v>126</v>
      </c>
      <c r="D17" s="35" t="s">
        <v>35</v>
      </c>
      <c r="E17" s="48">
        <v>1446.4</v>
      </c>
      <c r="F17" s="58">
        <v>7649</v>
      </c>
      <c r="G17" s="75">
        <v>11063514</v>
      </c>
      <c r="H17" s="58">
        <v>0</v>
      </c>
      <c r="I17" s="75">
        <f t="shared" si="3"/>
        <v>11063514</v>
      </c>
      <c r="J17" s="61">
        <v>1411.5</v>
      </c>
      <c r="K17" s="22">
        <f t="shared" si="0"/>
        <v>7840</v>
      </c>
      <c r="L17" s="22">
        <f t="shared" si="4"/>
        <v>7840</v>
      </c>
      <c r="M17" s="82">
        <f t="shared" si="5"/>
        <v>11066160</v>
      </c>
      <c r="N17" s="22">
        <f t="shared" si="1"/>
        <v>107989.1400000006</v>
      </c>
      <c r="O17" s="82">
        <f t="shared" si="6"/>
        <v>11174149.140000001</v>
      </c>
      <c r="P17" s="23">
        <f t="shared" si="2"/>
        <v>110635.1400000006</v>
      </c>
      <c r="Q17" s="64">
        <f t="shared" si="7"/>
        <v>1.0000000000000054E-2</v>
      </c>
      <c r="R17" s="67">
        <f t="shared" si="8"/>
        <v>-34.900000000000091</v>
      </c>
      <c r="S17" s="55">
        <f t="shared" si="9"/>
        <v>-2.4128871681415989E-2</v>
      </c>
      <c r="U17" s="1">
        <f t="shared" si="10"/>
        <v>7840</v>
      </c>
      <c r="V17" s="2"/>
      <c r="W17" s="37"/>
    </row>
    <row r="18" spans="1:23" ht="14.4" x14ac:dyDescent="0.55000000000000004">
      <c r="A18" s="1">
        <f t="shared" si="11"/>
        <v>11</v>
      </c>
      <c r="B18" s="84">
        <v>135</v>
      </c>
      <c r="C18" s="84">
        <v>135</v>
      </c>
      <c r="D18" s="34" t="s">
        <v>36</v>
      </c>
      <c r="E18" s="47">
        <v>1087.4000000000001</v>
      </c>
      <c r="F18" s="57">
        <v>7682</v>
      </c>
      <c r="G18" s="74">
        <v>8353407</v>
      </c>
      <c r="H18" s="57">
        <v>0</v>
      </c>
      <c r="I18" s="74">
        <f t="shared" si="3"/>
        <v>8353407</v>
      </c>
      <c r="J18" s="60">
        <v>1109.8</v>
      </c>
      <c r="K18" s="20">
        <f t="shared" si="0"/>
        <v>7873</v>
      </c>
      <c r="L18" s="20">
        <f t="shared" si="4"/>
        <v>7873</v>
      </c>
      <c r="M18" s="81">
        <f t="shared" si="5"/>
        <v>8737455.4000000004</v>
      </c>
      <c r="N18" s="20">
        <f t="shared" si="1"/>
        <v>0</v>
      </c>
      <c r="O18" s="81">
        <f t="shared" si="6"/>
        <v>8737455.4000000004</v>
      </c>
      <c r="P18" s="21">
        <f t="shared" si="2"/>
        <v>384048.40000000037</v>
      </c>
      <c r="Q18" s="63">
        <f t="shared" si="7"/>
        <v>4.5975061433017737E-2</v>
      </c>
      <c r="R18" s="66">
        <f t="shared" si="8"/>
        <v>22.399999999999864</v>
      </c>
      <c r="S18" s="54">
        <f t="shared" si="9"/>
        <v>2.0599595365090914E-2</v>
      </c>
      <c r="U18" s="1">
        <f t="shared" si="10"/>
        <v>7873</v>
      </c>
      <c r="V18" s="2"/>
      <c r="W18" s="37"/>
    </row>
    <row r="19" spans="1:23" ht="14.4" x14ac:dyDescent="0.55000000000000004">
      <c r="A19" s="1">
        <f t="shared" si="11"/>
        <v>12</v>
      </c>
      <c r="B19" s="84">
        <v>171</v>
      </c>
      <c r="C19" s="84">
        <v>171</v>
      </c>
      <c r="D19" s="34" t="s">
        <v>37</v>
      </c>
      <c r="E19" s="47">
        <v>872.8</v>
      </c>
      <c r="F19" s="57">
        <v>7635</v>
      </c>
      <c r="G19" s="74">
        <v>6663828</v>
      </c>
      <c r="H19" s="57">
        <v>0</v>
      </c>
      <c r="I19" s="74">
        <f t="shared" si="3"/>
        <v>6663828</v>
      </c>
      <c r="J19" s="60">
        <v>840.7</v>
      </c>
      <c r="K19" s="20">
        <f t="shared" si="0"/>
        <v>7826</v>
      </c>
      <c r="L19" s="20">
        <f t="shared" si="4"/>
        <v>7826</v>
      </c>
      <c r="M19" s="81">
        <f t="shared" si="5"/>
        <v>6579318.2000000002</v>
      </c>
      <c r="N19" s="20">
        <f t="shared" si="1"/>
        <v>151148.08000000007</v>
      </c>
      <c r="O19" s="81">
        <f t="shared" si="6"/>
        <v>6730466.2800000003</v>
      </c>
      <c r="P19" s="21">
        <f t="shared" si="2"/>
        <v>66638.280000000261</v>
      </c>
      <c r="Q19" s="63">
        <f t="shared" si="7"/>
        <v>1.0000000000000038E-2</v>
      </c>
      <c r="R19" s="66">
        <f t="shared" si="8"/>
        <v>-32.099999999999909</v>
      </c>
      <c r="S19" s="54">
        <f t="shared" si="9"/>
        <v>-3.6778185151237291E-2</v>
      </c>
      <c r="U19" s="1">
        <f t="shared" si="10"/>
        <v>7826</v>
      </c>
      <c r="V19" s="2"/>
      <c r="W19" s="37"/>
    </row>
    <row r="20" spans="1:23" ht="14.4" x14ac:dyDescent="0.55000000000000004">
      <c r="A20" s="1">
        <f t="shared" si="11"/>
        <v>13</v>
      </c>
      <c r="B20" s="84">
        <v>225</v>
      </c>
      <c r="C20" s="84">
        <v>225</v>
      </c>
      <c r="D20" s="34" t="s">
        <v>38</v>
      </c>
      <c r="E20" s="47">
        <v>4439.6000000000004</v>
      </c>
      <c r="F20" s="57">
        <v>7690</v>
      </c>
      <c r="G20" s="74">
        <v>34140524</v>
      </c>
      <c r="H20" s="57">
        <v>0</v>
      </c>
      <c r="I20" s="74">
        <f t="shared" si="3"/>
        <v>34140524</v>
      </c>
      <c r="J20" s="60">
        <v>4546.5</v>
      </c>
      <c r="K20" s="20">
        <f t="shared" si="0"/>
        <v>7881</v>
      </c>
      <c r="L20" s="20">
        <f t="shared" si="4"/>
        <v>7881</v>
      </c>
      <c r="M20" s="81">
        <f t="shared" si="5"/>
        <v>35830966.5</v>
      </c>
      <c r="N20" s="20">
        <f t="shared" si="1"/>
        <v>0</v>
      </c>
      <c r="O20" s="81">
        <f t="shared" si="6"/>
        <v>35830966.5</v>
      </c>
      <c r="P20" s="21">
        <f t="shared" si="2"/>
        <v>1690442.5</v>
      </c>
      <c r="Q20" s="63">
        <f t="shared" si="7"/>
        <v>4.9514251743763511E-2</v>
      </c>
      <c r="R20" s="66">
        <f t="shared" si="8"/>
        <v>106.89999999999964</v>
      </c>
      <c r="S20" s="54">
        <f t="shared" si="9"/>
        <v>2.407874583295784E-2</v>
      </c>
      <c r="U20" s="1">
        <f t="shared" si="10"/>
        <v>7881</v>
      </c>
      <c r="V20" s="2"/>
      <c r="W20" s="37"/>
    </row>
    <row r="21" spans="1:23" ht="14.4" x14ac:dyDescent="0.55000000000000004">
      <c r="A21" s="1">
        <f t="shared" si="11"/>
        <v>14</v>
      </c>
      <c r="B21" s="84">
        <v>234</v>
      </c>
      <c r="C21" s="84">
        <v>234</v>
      </c>
      <c r="D21" s="34" t="s">
        <v>39</v>
      </c>
      <c r="E21" s="47">
        <v>1256.0999999999999</v>
      </c>
      <c r="F21" s="57">
        <v>7635</v>
      </c>
      <c r="G21" s="74">
        <v>9590324</v>
      </c>
      <c r="H21" s="57">
        <v>0</v>
      </c>
      <c r="I21" s="74">
        <f t="shared" si="3"/>
        <v>9590324</v>
      </c>
      <c r="J21" s="60">
        <v>1256.8</v>
      </c>
      <c r="K21" s="20">
        <f t="shared" si="0"/>
        <v>7826</v>
      </c>
      <c r="L21" s="20">
        <f t="shared" si="4"/>
        <v>7826</v>
      </c>
      <c r="M21" s="81">
        <f t="shared" si="5"/>
        <v>9835716.7999999989</v>
      </c>
      <c r="N21" s="20">
        <f t="shared" si="1"/>
        <v>0</v>
      </c>
      <c r="O21" s="81">
        <f t="shared" si="6"/>
        <v>9835716.7999999989</v>
      </c>
      <c r="P21" s="21">
        <f t="shared" si="2"/>
        <v>245392.79999999888</v>
      </c>
      <c r="Q21" s="63">
        <f t="shared" si="7"/>
        <v>2.5587540108133872E-2</v>
      </c>
      <c r="R21" s="66">
        <f t="shared" si="8"/>
        <v>0.70000000000004547</v>
      </c>
      <c r="S21" s="54">
        <f t="shared" si="9"/>
        <v>5.57280471300092E-4</v>
      </c>
      <c r="U21" s="1">
        <f t="shared" si="10"/>
        <v>7826</v>
      </c>
      <c r="V21" s="2"/>
      <c r="W21" s="37"/>
    </row>
    <row r="22" spans="1:23" ht="14.4" x14ac:dyDescent="0.55000000000000004">
      <c r="A22" s="1">
        <f t="shared" si="11"/>
        <v>15</v>
      </c>
      <c r="B22" s="84">
        <v>243</v>
      </c>
      <c r="C22" s="84">
        <v>243</v>
      </c>
      <c r="D22" s="35" t="s">
        <v>40</v>
      </c>
      <c r="E22" s="48">
        <v>233</v>
      </c>
      <c r="F22" s="58">
        <v>7665</v>
      </c>
      <c r="G22" s="75">
        <v>1785945</v>
      </c>
      <c r="H22" s="58">
        <v>0</v>
      </c>
      <c r="I22" s="75">
        <f t="shared" si="3"/>
        <v>1785945</v>
      </c>
      <c r="J22" s="61">
        <v>222</v>
      </c>
      <c r="K22" s="22">
        <f t="shared" si="0"/>
        <v>7856</v>
      </c>
      <c r="L22" s="22">
        <f t="shared" si="4"/>
        <v>7856</v>
      </c>
      <c r="M22" s="82">
        <f t="shared" si="5"/>
        <v>1744032</v>
      </c>
      <c r="N22" s="22">
        <f t="shared" si="1"/>
        <v>59772.449999999953</v>
      </c>
      <c r="O22" s="82">
        <f t="shared" si="6"/>
        <v>1803804.45</v>
      </c>
      <c r="P22" s="23">
        <f t="shared" si="2"/>
        <v>17859.449999999953</v>
      </c>
      <c r="Q22" s="64">
        <f t="shared" si="7"/>
        <v>9.9999999999999742E-3</v>
      </c>
      <c r="R22" s="67">
        <f t="shared" si="8"/>
        <v>-11</v>
      </c>
      <c r="S22" s="55">
        <f t="shared" si="9"/>
        <v>-4.7210300429184553E-2</v>
      </c>
      <c r="U22" s="1">
        <f t="shared" si="10"/>
        <v>7856</v>
      </c>
      <c r="V22" s="2"/>
      <c r="W22" s="37"/>
    </row>
    <row r="23" spans="1:23" ht="14.4" x14ac:dyDescent="0.55000000000000004">
      <c r="A23" s="1">
        <f t="shared" si="11"/>
        <v>16</v>
      </c>
      <c r="B23" s="84">
        <v>261</v>
      </c>
      <c r="C23" s="84">
        <v>261</v>
      </c>
      <c r="D23" s="34" t="s">
        <v>41</v>
      </c>
      <c r="E23" s="47">
        <v>12671.4</v>
      </c>
      <c r="F23" s="57">
        <v>7635</v>
      </c>
      <c r="G23" s="74">
        <v>96746139</v>
      </c>
      <c r="H23" s="57">
        <v>0</v>
      </c>
      <c r="I23" s="74">
        <f t="shared" si="3"/>
        <v>96746139</v>
      </c>
      <c r="J23" s="60">
        <v>12637.2</v>
      </c>
      <c r="K23" s="20">
        <f t="shared" si="0"/>
        <v>7826</v>
      </c>
      <c r="L23" s="20">
        <f t="shared" si="4"/>
        <v>7826</v>
      </c>
      <c r="M23" s="81">
        <f t="shared" si="5"/>
        <v>98898727.200000003</v>
      </c>
      <c r="N23" s="20">
        <f t="shared" si="1"/>
        <v>0</v>
      </c>
      <c r="O23" s="81">
        <f t="shared" si="6"/>
        <v>98898727.200000003</v>
      </c>
      <c r="P23" s="21">
        <f t="shared" si="2"/>
        <v>2152588.200000003</v>
      </c>
      <c r="Q23" s="63">
        <f t="shared" si="7"/>
        <v>2.2249861568119044E-2</v>
      </c>
      <c r="R23" s="66">
        <f t="shared" si="8"/>
        <v>-34.199999999998909</v>
      </c>
      <c r="S23" s="54">
        <f t="shared" si="9"/>
        <v>-2.6989914295183571E-3</v>
      </c>
      <c r="U23" s="1">
        <f t="shared" si="10"/>
        <v>7826</v>
      </c>
      <c r="V23" s="2"/>
      <c r="W23" s="37"/>
    </row>
    <row r="24" spans="1:23" ht="14.4" x14ac:dyDescent="0.55000000000000004">
      <c r="A24" s="1">
        <f t="shared" si="11"/>
        <v>17</v>
      </c>
      <c r="B24" s="84">
        <v>279</v>
      </c>
      <c r="C24" s="84">
        <v>279</v>
      </c>
      <c r="D24" s="34" t="s">
        <v>42</v>
      </c>
      <c r="E24" s="47">
        <v>813.2</v>
      </c>
      <c r="F24" s="57">
        <v>7635</v>
      </c>
      <c r="G24" s="74">
        <v>6208782</v>
      </c>
      <c r="H24" s="57">
        <v>0</v>
      </c>
      <c r="I24" s="74">
        <f t="shared" si="3"/>
        <v>6208782</v>
      </c>
      <c r="J24" s="60">
        <v>793.9</v>
      </c>
      <c r="K24" s="20">
        <f t="shared" si="0"/>
        <v>7826</v>
      </c>
      <c r="L24" s="20">
        <f t="shared" si="4"/>
        <v>7826</v>
      </c>
      <c r="M24" s="81">
        <f t="shared" si="5"/>
        <v>6213061.3999999994</v>
      </c>
      <c r="N24" s="20">
        <f t="shared" si="1"/>
        <v>57808.420000000857</v>
      </c>
      <c r="O24" s="81">
        <f t="shared" si="6"/>
        <v>6270869.8200000003</v>
      </c>
      <c r="P24" s="21">
        <f t="shared" si="2"/>
        <v>62087.820000000298</v>
      </c>
      <c r="Q24" s="63">
        <f t="shared" si="7"/>
        <v>1.0000000000000049E-2</v>
      </c>
      <c r="R24" s="66">
        <f t="shared" si="8"/>
        <v>-19.300000000000068</v>
      </c>
      <c r="S24" s="54">
        <f t="shared" si="9"/>
        <v>-2.3733398917855468E-2</v>
      </c>
      <c r="U24" s="1">
        <f t="shared" si="10"/>
        <v>7826</v>
      </c>
      <c r="V24" s="2"/>
      <c r="W24" s="37"/>
    </row>
    <row r="25" spans="1:23" ht="14.4" x14ac:dyDescent="0.55000000000000004">
      <c r="A25" s="1">
        <f t="shared" si="11"/>
        <v>18</v>
      </c>
      <c r="B25" s="84">
        <v>355</v>
      </c>
      <c r="C25" s="84">
        <v>355</v>
      </c>
      <c r="D25" s="34" t="s">
        <v>43</v>
      </c>
      <c r="E25" s="47">
        <v>276.2</v>
      </c>
      <c r="F25" s="57">
        <v>7635</v>
      </c>
      <c r="G25" s="74">
        <v>2108787</v>
      </c>
      <c r="H25" s="57">
        <v>0</v>
      </c>
      <c r="I25" s="74">
        <f t="shared" si="3"/>
        <v>2108787</v>
      </c>
      <c r="J25" s="60">
        <v>292.7</v>
      </c>
      <c r="K25" s="20">
        <f t="shared" si="0"/>
        <v>7826</v>
      </c>
      <c r="L25" s="20">
        <f t="shared" si="4"/>
        <v>7826</v>
      </c>
      <c r="M25" s="81">
        <f t="shared" si="5"/>
        <v>2290670.1999999997</v>
      </c>
      <c r="N25" s="20">
        <f t="shared" si="1"/>
        <v>0</v>
      </c>
      <c r="O25" s="81">
        <f t="shared" si="6"/>
        <v>2290670.1999999997</v>
      </c>
      <c r="P25" s="21">
        <f t="shared" si="2"/>
        <v>181883.19999999972</v>
      </c>
      <c r="Q25" s="63">
        <f t="shared" si="7"/>
        <v>8.6250152338761446E-2</v>
      </c>
      <c r="R25" s="66">
        <f t="shared" si="8"/>
        <v>16.5</v>
      </c>
      <c r="S25" s="54">
        <f t="shared" si="9"/>
        <v>5.9739319333816078E-2</v>
      </c>
      <c r="U25" s="1">
        <f t="shared" si="10"/>
        <v>7826</v>
      </c>
      <c r="V25" s="2"/>
      <c r="W25" s="37"/>
    </row>
    <row r="26" spans="1:23" ht="14.4" x14ac:dyDescent="0.55000000000000004">
      <c r="A26" s="1">
        <f t="shared" si="11"/>
        <v>19</v>
      </c>
      <c r="B26" s="84">
        <v>387</v>
      </c>
      <c r="C26" s="84">
        <v>387</v>
      </c>
      <c r="D26" s="34" t="s">
        <v>44</v>
      </c>
      <c r="E26" s="47">
        <v>1401.9</v>
      </c>
      <c r="F26" s="57">
        <v>7635</v>
      </c>
      <c r="G26" s="74">
        <v>10703507</v>
      </c>
      <c r="H26" s="57">
        <v>0</v>
      </c>
      <c r="I26" s="74">
        <f t="shared" si="3"/>
        <v>10703507</v>
      </c>
      <c r="J26" s="60">
        <v>1414.2</v>
      </c>
      <c r="K26" s="20">
        <f t="shared" si="0"/>
        <v>7826</v>
      </c>
      <c r="L26" s="20">
        <f t="shared" si="4"/>
        <v>7826</v>
      </c>
      <c r="M26" s="81">
        <f t="shared" si="5"/>
        <v>11067529.200000001</v>
      </c>
      <c r="N26" s="20">
        <f t="shared" si="1"/>
        <v>0</v>
      </c>
      <c r="O26" s="81">
        <f t="shared" si="6"/>
        <v>11067529.200000001</v>
      </c>
      <c r="P26" s="21">
        <f t="shared" si="2"/>
        <v>364022.20000000112</v>
      </c>
      <c r="Q26" s="63">
        <f t="shared" si="7"/>
        <v>3.4009619463975793E-2</v>
      </c>
      <c r="R26" s="66">
        <f t="shared" si="8"/>
        <v>12.299999999999955</v>
      </c>
      <c r="S26" s="54">
        <f t="shared" si="9"/>
        <v>8.7738069762464902E-3</v>
      </c>
      <c r="U26" s="1">
        <f t="shared" si="10"/>
        <v>7826</v>
      </c>
      <c r="V26" s="2"/>
      <c r="W26" s="37"/>
    </row>
    <row r="27" spans="1:23" ht="14.4" x14ac:dyDescent="0.55000000000000004">
      <c r="A27" s="1">
        <f t="shared" si="11"/>
        <v>20</v>
      </c>
      <c r="B27" s="84">
        <v>414</v>
      </c>
      <c r="C27" s="84">
        <v>414</v>
      </c>
      <c r="D27" s="35" t="s">
        <v>45</v>
      </c>
      <c r="E27" s="48">
        <v>510.6</v>
      </c>
      <c r="F27" s="58">
        <v>7679</v>
      </c>
      <c r="G27" s="75">
        <v>3920897</v>
      </c>
      <c r="H27" s="58">
        <v>24140</v>
      </c>
      <c r="I27" s="75">
        <f t="shared" si="3"/>
        <v>3945037</v>
      </c>
      <c r="J27" s="61">
        <v>510.5</v>
      </c>
      <c r="K27" s="22">
        <f t="shared" si="0"/>
        <v>7870</v>
      </c>
      <c r="L27" s="22">
        <f t="shared" si="4"/>
        <v>7870</v>
      </c>
      <c r="M27" s="82">
        <f t="shared" si="5"/>
        <v>4017635</v>
      </c>
      <c r="N27" s="22">
        <f t="shared" si="1"/>
        <v>0</v>
      </c>
      <c r="O27" s="82">
        <f t="shared" si="6"/>
        <v>4017635</v>
      </c>
      <c r="P27" s="23">
        <f t="shared" si="2"/>
        <v>72598</v>
      </c>
      <c r="Q27" s="64">
        <f t="shared" si="7"/>
        <v>1.8402362259213285E-2</v>
      </c>
      <c r="R27" s="67">
        <f t="shared" si="8"/>
        <v>-0.10000000000002274</v>
      </c>
      <c r="S27" s="55">
        <f t="shared" si="9"/>
        <v>-1.9584802193502298E-4</v>
      </c>
      <c r="U27" s="1">
        <f t="shared" si="10"/>
        <v>7870</v>
      </c>
      <c r="V27" s="2"/>
      <c r="W27" s="37"/>
    </row>
    <row r="28" spans="1:23" ht="14.4" x14ac:dyDescent="0.55000000000000004">
      <c r="A28" s="1">
        <f t="shared" si="11"/>
        <v>21</v>
      </c>
      <c r="B28" s="84">
        <v>472</v>
      </c>
      <c r="C28" s="84">
        <v>472</v>
      </c>
      <c r="D28" s="34" t="s">
        <v>46</v>
      </c>
      <c r="E28" s="47">
        <v>1759.2</v>
      </c>
      <c r="F28" s="57">
        <v>7635</v>
      </c>
      <c r="G28" s="74">
        <v>13431492</v>
      </c>
      <c r="H28" s="57">
        <v>0</v>
      </c>
      <c r="I28" s="74">
        <f t="shared" si="3"/>
        <v>13431492</v>
      </c>
      <c r="J28" s="60">
        <v>1733.2</v>
      </c>
      <c r="K28" s="20">
        <f t="shared" si="0"/>
        <v>7826</v>
      </c>
      <c r="L28" s="20">
        <f t="shared" si="4"/>
        <v>7826</v>
      </c>
      <c r="M28" s="81">
        <f t="shared" si="5"/>
        <v>13564023.200000001</v>
      </c>
      <c r="N28" s="20">
        <f t="shared" si="1"/>
        <v>1783.7199999988079</v>
      </c>
      <c r="O28" s="81">
        <f t="shared" si="6"/>
        <v>13565806.92</v>
      </c>
      <c r="P28" s="21">
        <f t="shared" si="2"/>
        <v>134314.91999999993</v>
      </c>
      <c r="Q28" s="63">
        <f t="shared" si="7"/>
        <v>9.999999999999995E-3</v>
      </c>
      <c r="R28" s="66">
        <f t="shared" si="8"/>
        <v>-26</v>
      </c>
      <c r="S28" s="54">
        <f t="shared" si="9"/>
        <v>-1.477944520236471E-2</v>
      </c>
      <c r="U28" s="1">
        <f t="shared" si="10"/>
        <v>7826</v>
      </c>
      <c r="V28" s="2"/>
      <c r="W28" s="37"/>
    </row>
    <row r="29" spans="1:23" ht="14.4" x14ac:dyDescent="0.55000000000000004">
      <c r="A29" s="1">
        <f t="shared" si="11"/>
        <v>22</v>
      </c>
      <c r="B29" s="84">
        <v>513</v>
      </c>
      <c r="C29" s="84">
        <v>513</v>
      </c>
      <c r="D29" s="34" t="s">
        <v>47</v>
      </c>
      <c r="E29" s="47">
        <v>360.7</v>
      </c>
      <c r="F29" s="57">
        <v>7635</v>
      </c>
      <c r="G29" s="74">
        <v>2753945</v>
      </c>
      <c r="H29" s="57">
        <v>0</v>
      </c>
      <c r="I29" s="74">
        <f t="shared" si="3"/>
        <v>2753945</v>
      </c>
      <c r="J29" s="60">
        <v>338.6</v>
      </c>
      <c r="K29" s="20">
        <f t="shared" si="0"/>
        <v>7826</v>
      </c>
      <c r="L29" s="20">
        <f t="shared" si="4"/>
        <v>7826</v>
      </c>
      <c r="M29" s="81">
        <f t="shared" si="5"/>
        <v>2649883.6</v>
      </c>
      <c r="N29" s="20">
        <f t="shared" si="1"/>
        <v>131600.85000000009</v>
      </c>
      <c r="O29" s="81">
        <f t="shared" si="6"/>
        <v>2781484.45</v>
      </c>
      <c r="P29" s="21">
        <f t="shared" si="2"/>
        <v>27539.450000000186</v>
      </c>
      <c r="Q29" s="63">
        <f t="shared" si="7"/>
        <v>1.0000000000000068E-2</v>
      </c>
      <c r="R29" s="66">
        <f t="shared" si="8"/>
        <v>-22.099999999999966</v>
      </c>
      <c r="S29" s="54">
        <f t="shared" si="9"/>
        <v>-6.1269753257554661E-2</v>
      </c>
      <c r="U29" s="1">
        <f t="shared" si="10"/>
        <v>7826</v>
      </c>
      <c r="V29" s="2"/>
      <c r="W29" s="37"/>
    </row>
    <row r="30" spans="1:23" ht="14.4" x14ac:dyDescent="0.55000000000000004">
      <c r="A30" s="1">
        <f t="shared" si="11"/>
        <v>23</v>
      </c>
      <c r="B30" s="84">
        <v>540</v>
      </c>
      <c r="C30" s="84">
        <v>540</v>
      </c>
      <c r="D30" s="34" t="s">
        <v>342</v>
      </c>
      <c r="E30" s="47">
        <v>461.6</v>
      </c>
      <c r="F30" s="57">
        <v>7681</v>
      </c>
      <c r="G30" s="74">
        <v>3545550</v>
      </c>
      <c r="H30" s="57">
        <v>122555</v>
      </c>
      <c r="I30" s="74">
        <f t="shared" si="3"/>
        <v>3668105</v>
      </c>
      <c r="J30" s="60">
        <v>445.7</v>
      </c>
      <c r="K30" s="20">
        <f t="shared" si="0"/>
        <v>7872</v>
      </c>
      <c r="L30" s="20">
        <f t="shared" si="4"/>
        <v>7872</v>
      </c>
      <c r="M30" s="81">
        <f t="shared" si="5"/>
        <v>3508550.4</v>
      </c>
      <c r="N30" s="20">
        <f t="shared" si="1"/>
        <v>72455.100000000093</v>
      </c>
      <c r="O30" s="81">
        <f t="shared" si="6"/>
        <v>3581005.5</v>
      </c>
      <c r="P30" s="21">
        <f t="shared" si="2"/>
        <v>-87099.5</v>
      </c>
      <c r="Q30" s="63">
        <f t="shared" si="7"/>
        <v>-2.3745094537915352E-2</v>
      </c>
      <c r="R30" s="66">
        <f t="shared" si="8"/>
        <v>-15.900000000000034</v>
      </c>
      <c r="S30" s="54">
        <f t="shared" si="9"/>
        <v>-3.4445407279029533E-2</v>
      </c>
      <c r="U30" s="1">
        <f t="shared" si="10"/>
        <v>7872</v>
      </c>
      <c r="V30" s="2"/>
      <c r="W30" s="37"/>
    </row>
    <row r="31" spans="1:23" ht="14.4" x14ac:dyDescent="0.55000000000000004">
      <c r="A31" s="1">
        <f t="shared" si="11"/>
        <v>24</v>
      </c>
      <c r="B31" s="84">
        <v>549</v>
      </c>
      <c r="C31" s="84">
        <v>549</v>
      </c>
      <c r="D31" s="34" t="s">
        <v>48</v>
      </c>
      <c r="E31" s="47">
        <v>501.8</v>
      </c>
      <c r="F31" s="57">
        <v>7635</v>
      </c>
      <c r="G31" s="74">
        <v>3831243</v>
      </c>
      <c r="H31" s="57">
        <v>0</v>
      </c>
      <c r="I31" s="74">
        <f t="shared" si="3"/>
        <v>3831243</v>
      </c>
      <c r="J31" s="60">
        <v>511</v>
      </c>
      <c r="K31" s="20">
        <f t="shared" si="0"/>
        <v>7826</v>
      </c>
      <c r="L31" s="20">
        <f t="shared" si="4"/>
        <v>7826</v>
      </c>
      <c r="M31" s="81">
        <f t="shared" si="5"/>
        <v>3999086</v>
      </c>
      <c r="N31" s="20">
        <f t="shared" si="1"/>
        <v>0</v>
      </c>
      <c r="O31" s="81">
        <f t="shared" si="6"/>
        <v>3999086</v>
      </c>
      <c r="P31" s="21">
        <f t="shared" si="2"/>
        <v>167843</v>
      </c>
      <c r="Q31" s="63">
        <f t="shared" si="7"/>
        <v>4.3809019683690123E-2</v>
      </c>
      <c r="R31" s="66">
        <f t="shared" si="8"/>
        <v>9.1999999999999886</v>
      </c>
      <c r="S31" s="54">
        <f t="shared" si="9"/>
        <v>1.8333997608608984E-2</v>
      </c>
      <c r="U31" s="1">
        <f t="shared" si="10"/>
        <v>7826</v>
      </c>
      <c r="V31" s="2"/>
      <c r="W31" s="37"/>
    </row>
    <row r="32" spans="1:23" ht="14.4" x14ac:dyDescent="0.55000000000000004">
      <c r="A32" s="1">
        <f t="shared" si="11"/>
        <v>25</v>
      </c>
      <c r="B32" s="84">
        <v>576</v>
      </c>
      <c r="C32" s="84">
        <v>576</v>
      </c>
      <c r="D32" s="35" t="s">
        <v>49</v>
      </c>
      <c r="E32" s="48">
        <v>472.7</v>
      </c>
      <c r="F32" s="58">
        <v>7635</v>
      </c>
      <c r="G32" s="75">
        <v>3609065</v>
      </c>
      <c r="H32" s="58">
        <v>0</v>
      </c>
      <c r="I32" s="75">
        <f t="shared" si="3"/>
        <v>3609065</v>
      </c>
      <c r="J32" s="61">
        <v>474</v>
      </c>
      <c r="K32" s="22">
        <f t="shared" si="0"/>
        <v>7826</v>
      </c>
      <c r="L32" s="22">
        <f t="shared" si="4"/>
        <v>7826</v>
      </c>
      <c r="M32" s="82">
        <f t="shared" si="5"/>
        <v>3709524</v>
      </c>
      <c r="N32" s="22">
        <f t="shared" si="1"/>
        <v>0</v>
      </c>
      <c r="O32" s="82">
        <f t="shared" si="6"/>
        <v>3709524</v>
      </c>
      <c r="P32" s="23">
        <f t="shared" si="2"/>
        <v>100459</v>
      </c>
      <c r="Q32" s="64">
        <f t="shared" si="7"/>
        <v>2.7835187229933514E-2</v>
      </c>
      <c r="R32" s="67">
        <f t="shared" si="8"/>
        <v>1.3000000000000114</v>
      </c>
      <c r="S32" s="55">
        <f t="shared" si="9"/>
        <v>2.7501586629998125E-3</v>
      </c>
      <c r="U32" s="1">
        <f t="shared" si="10"/>
        <v>7826</v>
      </c>
      <c r="V32" s="2"/>
      <c r="W32" s="37"/>
    </row>
    <row r="33" spans="1:23" ht="14.4" x14ac:dyDescent="0.55000000000000004">
      <c r="A33" s="1">
        <f t="shared" si="11"/>
        <v>26</v>
      </c>
      <c r="B33" s="84">
        <v>585</v>
      </c>
      <c r="C33" s="84">
        <v>585</v>
      </c>
      <c r="D33" s="34" t="s">
        <v>50</v>
      </c>
      <c r="E33" s="47">
        <v>631.70000000000005</v>
      </c>
      <c r="F33" s="57">
        <v>7657</v>
      </c>
      <c r="G33" s="74">
        <v>4836927</v>
      </c>
      <c r="H33" s="57">
        <v>0</v>
      </c>
      <c r="I33" s="74">
        <f t="shared" si="3"/>
        <v>4836927</v>
      </c>
      <c r="J33" s="60">
        <v>621.29999999999995</v>
      </c>
      <c r="K33" s="20">
        <f t="shared" si="0"/>
        <v>7848</v>
      </c>
      <c r="L33" s="20">
        <f t="shared" si="4"/>
        <v>7848</v>
      </c>
      <c r="M33" s="81">
        <f t="shared" si="5"/>
        <v>4875962.3999999994</v>
      </c>
      <c r="N33" s="20">
        <f t="shared" si="1"/>
        <v>9333.8700000010431</v>
      </c>
      <c r="O33" s="81">
        <f t="shared" si="6"/>
        <v>4885296.2700000005</v>
      </c>
      <c r="P33" s="21">
        <f t="shared" si="2"/>
        <v>48369.270000000484</v>
      </c>
      <c r="Q33" s="63">
        <f t="shared" si="7"/>
        <v>1.0000000000000101E-2</v>
      </c>
      <c r="R33" s="66">
        <f t="shared" si="8"/>
        <v>-10.400000000000091</v>
      </c>
      <c r="S33" s="54">
        <f t="shared" si="9"/>
        <v>-1.6463511160361075E-2</v>
      </c>
      <c r="U33" s="1">
        <f t="shared" si="10"/>
        <v>7848</v>
      </c>
      <c r="V33" s="2"/>
      <c r="W33" s="37"/>
    </row>
    <row r="34" spans="1:23" ht="14.4" x14ac:dyDescent="0.55000000000000004">
      <c r="A34" s="1">
        <f t="shared" si="11"/>
        <v>27</v>
      </c>
      <c r="B34" s="84">
        <v>594</v>
      </c>
      <c r="C34" s="84">
        <v>594</v>
      </c>
      <c r="D34" s="34" t="s">
        <v>51</v>
      </c>
      <c r="E34" s="47">
        <v>740.1</v>
      </c>
      <c r="F34" s="57">
        <v>7635</v>
      </c>
      <c r="G34" s="74">
        <v>5650664</v>
      </c>
      <c r="H34" s="57">
        <v>9606</v>
      </c>
      <c r="I34" s="74">
        <f t="shared" si="3"/>
        <v>5660270</v>
      </c>
      <c r="J34" s="60">
        <v>747.1</v>
      </c>
      <c r="K34" s="20">
        <f t="shared" si="0"/>
        <v>7826</v>
      </c>
      <c r="L34" s="20">
        <f t="shared" si="4"/>
        <v>7826</v>
      </c>
      <c r="M34" s="81">
        <f t="shared" si="5"/>
        <v>5846804.6000000006</v>
      </c>
      <c r="N34" s="20">
        <f t="shared" si="1"/>
        <v>0</v>
      </c>
      <c r="O34" s="81">
        <f t="shared" si="6"/>
        <v>5846804.6000000006</v>
      </c>
      <c r="P34" s="21">
        <f t="shared" si="2"/>
        <v>186534.60000000056</v>
      </c>
      <c r="Q34" s="63">
        <f t="shared" si="7"/>
        <v>3.2955071047847638E-2</v>
      </c>
      <c r="R34" s="66">
        <f t="shared" si="8"/>
        <v>7</v>
      </c>
      <c r="S34" s="54">
        <f t="shared" si="9"/>
        <v>9.4581813268477238E-3</v>
      </c>
      <c r="U34" s="1">
        <f t="shared" si="10"/>
        <v>7826</v>
      </c>
      <c r="V34" s="2"/>
      <c r="W34" s="37"/>
    </row>
    <row r="35" spans="1:23" ht="14.4" x14ac:dyDescent="0.55000000000000004">
      <c r="A35" s="1">
        <f t="shared" si="11"/>
        <v>28</v>
      </c>
      <c r="B35" s="84">
        <v>603</v>
      </c>
      <c r="C35" s="84">
        <v>603</v>
      </c>
      <c r="D35" s="34" t="s">
        <v>52</v>
      </c>
      <c r="E35" s="47">
        <v>175.2</v>
      </c>
      <c r="F35" s="57">
        <v>7731</v>
      </c>
      <c r="G35" s="74">
        <v>1354471</v>
      </c>
      <c r="H35" s="57">
        <v>49344</v>
      </c>
      <c r="I35" s="74">
        <f t="shared" si="3"/>
        <v>1403815</v>
      </c>
      <c r="J35" s="60">
        <v>160.30000000000001</v>
      </c>
      <c r="K35" s="20">
        <f t="shared" si="0"/>
        <v>7922</v>
      </c>
      <c r="L35" s="20">
        <f t="shared" si="4"/>
        <v>7922</v>
      </c>
      <c r="M35" s="81">
        <f t="shared" si="5"/>
        <v>1269896.6000000001</v>
      </c>
      <c r="N35" s="20">
        <f t="shared" si="1"/>
        <v>98119.10999999987</v>
      </c>
      <c r="O35" s="81">
        <f t="shared" si="6"/>
        <v>1368015.71</v>
      </c>
      <c r="P35" s="21">
        <f t="shared" si="2"/>
        <v>-35799.290000000037</v>
      </c>
      <c r="Q35" s="63">
        <f t="shared" si="7"/>
        <v>-2.5501430031734978E-2</v>
      </c>
      <c r="R35" s="66">
        <f t="shared" si="8"/>
        <v>-14.899999999999977</v>
      </c>
      <c r="S35" s="54">
        <f t="shared" si="9"/>
        <v>-8.5045662100456498E-2</v>
      </c>
      <c r="U35" s="1">
        <f t="shared" si="10"/>
        <v>7922</v>
      </c>
      <c r="V35" s="2"/>
      <c r="W35" s="37"/>
    </row>
    <row r="36" spans="1:23" ht="14.4" x14ac:dyDescent="0.55000000000000004">
      <c r="A36" s="1">
        <f t="shared" si="11"/>
        <v>29</v>
      </c>
      <c r="B36" s="84">
        <v>609</v>
      </c>
      <c r="C36" s="84">
        <v>609</v>
      </c>
      <c r="D36" s="34" t="s">
        <v>53</v>
      </c>
      <c r="E36" s="47">
        <v>1537.7</v>
      </c>
      <c r="F36" s="57">
        <v>7665</v>
      </c>
      <c r="G36" s="74">
        <v>11786471</v>
      </c>
      <c r="H36" s="57">
        <v>0</v>
      </c>
      <c r="I36" s="74">
        <f t="shared" si="3"/>
        <v>11786471</v>
      </c>
      <c r="J36" s="60">
        <v>1482</v>
      </c>
      <c r="K36" s="20">
        <f t="shared" si="0"/>
        <v>7856</v>
      </c>
      <c r="L36" s="20">
        <f t="shared" si="4"/>
        <v>7856</v>
      </c>
      <c r="M36" s="81">
        <f t="shared" si="5"/>
        <v>11642592</v>
      </c>
      <c r="N36" s="20">
        <f t="shared" si="1"/>
        <v>261743.71000000089</v>
      </c>
      <c r="O36" s="81">
        <f t="shared" si="6"/>
        <v>11904335.710000001</v>
      </c>
      <c r="P36" s="21">
        <f t="shared" si="2"/>
        <v>117864.71000000089</v>
      </c>
      <c r="Q36" s="63">
        <f t="shared" si="7"/>
        <v>1.0000000000000077E-2</v>
      </c>
      <c r="R36" s="66">
        <f t="shared" si="8"/>
        <v>-55.700000000000045</v>
      </c>
      <c r="S36" s="54">
        <f t="shared" si="9"/>
        <v>-3.6222930350523534E-2</v>
      </c>
      <c r="U36" s="1">
        <f t="shared" si="10"/>
        <v>7856</v>
      </c>
      <c r="V36" s="2"/>
      <c r="W36" s="37"/>
    </row>
    <row r="37" spans="1:23" ht="14.4" x14ac:dyDescent="0.55000000000000004">
      <c r="A37" s="1">
        <f t="shared" si="11"/>
        <v>30</v>
      </c>
      <c r="B37" s="84">
        <v>621</v>
      </c>
      <c r="C37" s="84">
        <v>621</v>
      </c>
      <c r="D37" s="35" t="s">
        <v>54</v>
      </c>
      <c r="E37" s="48">
        <v>4017.2</v>
      </c>
      <c r="F37" s="58">
        <v>7674</v>
      </c>
      <c r="G37" s="75">
        <v>30827993</v>
      </c>
      <c r="H37" s="58">
        <v>0</v>
      </c>
      <c r="I37" s="75">
        <f t="shared" si="3"/>
        <v>30827993</v>
      </c>
      <c r="J37" s="61">
        <v>3952.5</v>
      </c>
      <c r="K37" s="22">
        <f t="shared" si="0"/>
        <v>7865</v>
      </c>
      <c r="L37" s="22">
        <f t="shared" si="4"/>
        <v>7865</v>
      </c>
      <c r="M37" s="82">
        <f t="shared" si="5"/>
        <v>31086412.5</v>
      </c>
      <c r="N37" s="22">
        <f t="shared" si="1"/>
        <v>49860.429999999702</v>
      </c>
      <c r="O37" s="82">
        <f t="shared" si="6"/>
        <v>31136272.93</v>
      </c>
      <c r="P37" s="23">
        <f t="shared" si="2"/>
        <v>308279.9299999997</v>
      </c>
      <c r="Q37" s="64">
        <f t="shared" si="7"/>
        <v>9.9999999999999898E-3</v>
      </c>
      <c r="R37" s="67">
        <f t="shared" si="8"/>
        <v>-64.699999999999818</v>
      </c>
      <c r="S37" s="55">
        <f t="shared" si="9"/>
        <v>-1.6105745295230463E-2</v>
      </c>
      <c r="U37" s="1">
        <f t="shared" si="10"/>
        <v>7865</v>
      </c>
      <c r="V37" s="2"/>
      <c r="W37" s="37"/>
    </row>
    <row r="38" spans="1:23" ht="14.4" x14ac:dyDescent="0.55000000000000004">
      <c r="A38" s="1">
        <f t="shared" si="11"/>
        <v>31</v>
      </c>
      <c r="B38" s="84">
        <v>720</v>
      </c>
      <c r="C38" s="84">
        <v>720</v>
      </c>
      <c r="D38" s="34" t="s">
        <v>55</v>
      </c>
      <c r="E38" s="47">
        <v>2514.9</v>
      </c>
      <c r="F38" s="57">
        <v>7635</v>
      </c>
      <c r="G38" s="74">
        <v>19201262</v>
      </c>
      <c r="H38" s="57">
        <v>0</v>
      </c>
      <c r="I38" s="74">
        <f t="shared" si="3"/>
        <v>19201262</v>
      </c>
      <c r="J38" s="60">
        <v>2559.9</v>
      </c>
      <c r="K38" s="20">
        <f t="shared" si="0"/>
        <v>7826</v>
      </c>
      <c r="L38" s="20">
        <f t="shared" si="4"/>
        <v>7826</v>
      </c>
      <c r="M38" s="81">
        <f t="shared" si="5"/>
        <v>20033777.400000002</v>
      </c>
      <c r="N38" s="20">
        <f t="shared" si="1"/>
        <v>0</v>
      </c>
      <c r="O38" s="81">
        <f t="shared" si="6"/>
        <v>20033777.400000002</v>
      </c>
      <c r="P38" s="21">
        <f t="shared" si="2"/>
        <v>832515.40000000224</v>
      </c>
      <c r="Q38" s="63">
        <f t="shared" si="7"/>
        <v>4.3357327242344916E-2</v>
      </c>
      <c r="R38" s="66">
        <f t="shared" si="8"/>
        <v>45</v>
      </c>
      <c r="S38" s="54">
        <f t="shared" si="9"/>
        <v>1.7893355600620303E-2</v>
      </c>
      <c r="U38" s="1">
        <f t="shared" si="10"/>
        <v>7826</v>
      </c>
      <c r="V38" s="2"/>
      <c r="W38" s="37"/>
    </row>
    <row r="39" spans="1:23" ht="14.4" x14ac:dyDescent="0.55000000000000004">
      <c r="A39" s="1">
        <f t="shared" si="11"/>
        <v>32</v>
      </c>
      <c r="B39" s="84">
        <v>729</v>
      </c>
      <c r="C39" s="84">
        <v>729</v>
      </c>
      <c r="D39" s="34" t="s">
        <v>56</v>
      </c>
      <c r="E39" s="47">
        <v>2037.5</v>
      </c>
      <c r="F39" s="57">
        <v>7635</v>
      </c>
      <c r="G39" s="74">
        <v>15556313</v>
      </c>
      <c r="H39" s="57">
        <v>0</v>
      </c>
      <c r="I39" s="74">
        <f t="shared" si="3"/>
        <v>15556313</v>
      </c>
      <c r="J39" s="60">
        <v>1996.2</v>
      </c>
      <c r="K39" s="20">
        <f t="shared" si="0"/>
        <v>7826</v>
      </c>
      <c r="L39" s="20">
        <f t="shared" si="4"/>
        <v>7826</v>
      </c>
      <c r="M39" s="81">
        <f t="shared" si="5"/>
        <v>15622261.200000001</v>
      </c>
      <c r="N39" s="20">
        <f t="shared" si="1"/>
        <v>89614.929999999702</v>
      </c>
      <c r="O39" s="81">
        <f t="shared" si="6"/>
        <v>15711876.130000001</v>
      </c>
      <c r="P39" s="21">
        <f t="shared" si="2"/>
        <v>155563.13000000082</v>
      </c>
      <c r="Q39" s="63">
        <f t="shared" si="7"/>
        <v>1.0000000000000052E-2</v>
      </c>
      <c r="R39" s="66">
        <f t="shared" si="8"/>
        <v>-41.299999999999955</v>
      </c>
      <c r="S39" s="54">
        <f t="shared" si="9"/>
        <v>-2.0269938650306726E-2</v>
      </c>
      <c r="U39" s="1">
        <f t="shared" si="10"/>
        <v>7826</v>
      </c>
      <c r="V39" s="2"/>
      <c r="W39" s="37"/>
    </row>
    <row r="40" spans="1:23" ht="14.4" x14ac:dyDescent="0.55000000000000004">
      <c r="A40" s="1">
        <f t="shared" si="11"/>
        <v>33</v>
      </c>
      <c r="B40" s="84">
        <v>747</v>
      </c>
      <c r="C40" s="84">
        <v>747</v>
      </c>
      <c r="D40" s="34" t="s">
        <v>57</v>
      </c>
      <c r="E40" s="47">
        <v>568.5</v>
      </c>
      <c r="F40" s="57">
        <v>7635</v>
      </c>
      <c r="G40" s="74">
        <v>4340498</v>
      </c>
      <c r="H40" s="57">
        <v>0</v>
      </c>
      <c r="I40" s="74">
        <f t="shared" si="3"/>
        <v>4340498</v>
      </c>
      <c r="J40" s="60">
        <v>563.6</v>
      </c>
      <c r="K40" s="20">
        <f t="shared" si="0"/>
        <v>7826</v>
      </c>
      <c r="L40" s="20">
        <f t="shared" si="4"/>
        <v>7826</v>
      </c>
      <c r="M40" s="81">
        <f t="shared" si="5"/>
        <v>4410733.6000000006</v>
      </c>
      <c r="N40" s="20">
        <f t="shared" ref="N40:N71" si="12">MAX((G40*1.01)-M40,0)</f>
        <v>0</v>
      </c>
      <c r="O40" s="81">
        <f t="shared" si="6"/>
        <v>4410733.6000000006</v>
      </c>
      <c r="P40" s="21">
        <f t="shared" ref="P40:P71" si="13">O40-I40</f>
        <v>70235.600000000559</v>
      </c>
      <c r="Q40" s="63">
        <f t="shared" ref="Q40:Q71" si="14">P40/I40</f>
        <v>1.6181461205603726E-2</v>
      </c>
      <c r="R40" s="66">
        <f t="shared" si="8"/>
        <v>-4.8999999999999773</v>
      </c>
      <c r="S40" s="54">
        <f t="shared" si="9"/>
        <v>-8.6191732629726948E-3</v>
      </c>
      <c r="U40" s="1">
        <f t="shared" si="10"/>
        <v>7826</v>
      </c>
      <c r="V40" s="2"/>
      <c r="W40" s="37"/>
    </row>
    <row r="41" spans="1:23" ht="14.4" x14ac:dyDescent="0.55000000000000004">
      <c r="A41" s="1">
        <f t="shared" si="11"/>
        <v>34</v>
      </c>
      <c r="B41" s="84">
        <v>1917</v>
      </c>
      <c r="C41" s="84">
        <v>1917</v>
      </c>
      <c r="D41" s="34" t="s">
        <v>58</v>
      </c>
      <c r="E41" s="47">
        <v>379.2</v>
      </c>
      <c r="F41" s="57">
        <v>7635</v>
      </c>
      <c r="G41" s="74">
        <v>2895192</v>
      </c>
      <c r="H41" s="57">
        <v>74952</v>
      </c>
      <c r="I41" s="74">
        <f t="shared" si="3"/>
        <v>2970144</v>
      </c>
      <c r="J41" s="60">
        <v>385.6</v>
      </c>
      <c r="K41" s="20">
        <f t="shared" si="0"/>
        <v>7826</v>
      </c>
      <c r="L41" s="20">
        <f t="shared" si="4"/>
        <v>7826</v>
      </c>
      <c r="M41" s="81">
        <f t="shared" si="5"/>
        <v>3017705.6</v>
      </c>
      <c r="N41" s="20">
        <f t="shared" si="12"/>
        <v>0</v>
      </c>
      <c r="O41" s="81">
        <f t="shared" si="6"/>
        <v>3017705.6</v>
      </c>
      <c r="P41" s="21">
        <f t="shared" si="13"/>
        <v>47561.600000000093</v>
      </c>
      <c r="Q41" s="63">
        <f t="shared" si="14"/>
        <v>1.6013230334960223E-2</v>
      </c>
      <c r="R41" s="66">
        <f t="shared" si="8"/>
        <v>6.4000000000000341</v>
      </c>
      <c r="S41" s="54">
        <f t="shared" si="9"/>
        <v>1.6877637130801777E-2</v>
      </c>
      <c r="U41" s="1">
        <f t="shared" si="10"/>
        <v>7826</v>
      </c>
      <c r="V41" s="2"/>
      <c r="W41" s="37"/>
    </row>
    <row r="42" spans="1:23" ht="14.4" x14ac:dyDescent="0.55000000000000004">
      <c r="A42" s="1">
        <f t="shared" si="11"/>
        <v>35</v>
      </c>
      <c r="B42" s="84">
        <v>846</v>
      </c>
      <c r="C42" s="84">
        <v>846</v>
      </c>
      <c r="D42" s="35" t="s">
        <v>59</v>
      </c>
      <c r="E42" s="48">
        <v>514.70000000000005</v>
      </c>
      <c r="F42" s="58">
        <v>7635</v>
      </c>
      <c r="G42" s="75">
        <v>3929735</v>
      </c>
      <c r="H42" s="58">
        <v>51920</v>
      </c>
      <c r="I42" s="75">
        <f t="shared" si="3"/>
        <v>3981655</v>
      </c>
      <c r="J42" s="61">
        <v>512.5</v>
      </c>
      <c r="K42" s="22">
        <f t="shared" si="0"/>
        <v>7826</v>
      </c>
      <c r="L42" s="22">
        <f t="shared" si="4"/>
        <v>7826</v>
      </c>
      <c r="M42" s="82">
        <f t="shared" si="5"/>
        <v>4010825</v>
      </c>
      <c r="N42" s="22">
        <f t="shared" si="12"/>
        <v>0</v>
      </c>
      <c r="O42" s="82">
        <f t="shared" si="6"/>
        <v>4010825</v>
      </c>
      <c r="P42" s="23">
        <f t="shared" si="13"/>
        <v>29170</v>
      </c>
      <c r="Q42" s="64">
        <f t="shared" si="14"/>
        <v>7.3260993230202017E-3</v>
      </c>
      <c r="R42" s="67">
        <f t="shared" si="8"/>
        <v>-2.2000000000000455</v>
      </c>
      <c r="S42" s="55">
        <f t="shared" si="9"/>
        <v>-4.2743345638236747E-3</v>
      </c>
      <c r="U42" s="1">
        <f t="shared" si="10"/>
        <v>7826</v>
      </c>
      <c r="V42" s="2"/>
      <c r="W42" s="37"/>
    </row>
    <row r="43" spans="1:23" ht="14.4" x14ac:dyDescent="0.55000000000000004">
      <c r="A43" s="1">
        <f t="shared" si="11"/>
        <v>36</v>
      </c>
      <c r="B43" s="84">
        <v>882</v>
      </c>
      <c r="C43" s="84">
        <v>882</v>
      </c>
      <c r="D43" s="34" t="s">
        <v>60</v>
      </c>
      <c r="E43" s="47">
        <v>3860.2</v>
      </c>
      <c r="F43" s="57">
        <v>7635</v>
      </c>
      <c r="G43" s="74">
        <v>29472627</v>
      </c>
      <c r="H43" s="57">
        <v>0</v>
      </c>
      <c r="I43" s="74">
        <f t="shared" si="3"/>
        <v>29472627</v>
      </c>
      <c r="J43" s="60">
        <v>3796.6</v>
      </c>
      <c r="K43" s="20">
        <f t="shared" si="0"/>
        <v>7826</v>
      </c>
      <c r="L43" s="20">
        <f t="shared" si="4"/>
        <v>7826</v>
      </c>
      <c r="M43" s="81">
        <f t="shared" si="5"/>
        <v>29712191.599999998</v>
      </c>
      <c r="N43" s="20">
        <f t="shared" si="12"/>
        <v>55161.670000001788</v>
      </c>
      <c r="O43" s="81">
        <f t="shared" si="6"/>
        <v>29767353.27</v>
      </c>
      <c r="P43" s="21">
        <f t="shared" si="13"/>
        <v>294726.26999999955</v>
      </c>
      <c r="Q43" s="63">
        <f t="shared" si="14"/>
        <v>9.9999999999999846E-3</v>
      </c>
      <c r="R43" s="66">
        <f t="shared" si="8"/>
        <v>-63.599999999999909</v>
      </c>
      <c r="S43" s="54">
        <f t="shared" si="9"/>
        <v>-1.6475830267861747E-2</v>
      </c>
      <c r="U43" s="1">
        <f t="shared" si="10"/>
        <v>7826</v>
      </c>
      <c r="V43" s="2"/>
      <c r="W43" s="37"/>
    </row>
    <row r="44" spans="1:23" ht="14.4" x14ac:dyDescent="0.55000000000000004">
      <c r="A44" s="1">
        <f t="shared" si="11"/>
        <v>37</v>
      </c>
      <c r="B44" s="84">
        <v>916</v>
      </c>
      <c r="C44" s="84">
        <v>916</v>
      </c>
      <c r="D44" s="34" t="s">
        <v>18</v>
      </c>
      <c r="E44" s="47">
        <v>280.8</v>
      </c>
      <c r="F44" s="57">
        <v>7770</v>
      </c>
      <c r="G44" s="74">
        <v>2181816</v>
      </c>
      <c r="H44" s="57">
        <v>0</v>
      </c>
      <c r="I44" s="74">
        <f t="shared" si="3"/>
        <v>2181816</v>
      </c>
      <c r="J44" s="60">
        <v>284.89999999999998</v>
      </c>
      <c r="K44" s="20">
        <f t="shared" si="0"/>
        <v>7961</v>
      </c>
      <c r="L44" s="20">
        <f t="shared" si="4"/>
        <v>7961</v>
      </c>
      <c r="M44" s="81">
        <f t="shared" si="5"/>
        <v>2268088.9</v>
      </c>
      <c r="N44" s="20">
        <f t="shared" si="12"/>
        <v>0</v>
      </c>
      <c r="O44" s="81">
        <f t="shared" si="6"/>
        <v>2268088.9</v>
      </c>
      <c r="P44" s="21">
        <f t="shared" si="13"/>
        <v>86272.899999999907</v>
      </c>
      <c r="Q44" s="63">
        <f t="shared" si="14"/>
        <v>3.9541785375118668E-2</v>
      </c>
      <c r="R44" s="66">
        <f t="shared" si="8"/>
        <v>4.0999999999999659</v>
      </c>
      <c r="S44" s="54">
        <f t="shared" si="9"/>
        <v>1.4601139601139479E-2</v>
      </c>
      <c r="U44" s="1">
        <f t="shared" si="10"/>
        <v>7961</v>
      </c>
      <c r="V44" s="2"/>
      <c r="W44" s="37"/>
    </row>
    <row r="45" spans="1:23" ht="14.4" x14ac:dyDescent="0.55000000000000004">
      <c r="A45" s="1">
        <f t="shared" si="11"/>
        <v>38</v>
      </c>
      <c r="B45" s="84">
        <v>918</v>
      </c>
      <c r="C45" s="84">
        <v>918</v>
      </c>
      <c r="D45" s="34" t="s">
        <v>61</v>
      </c>
      <c r="E45" s="47">
        <v>381.3</v>
      </c>
      <c r="F45" s="57">
        <v>7659</v>
      </c>
      <c r="G45" s="74">
        <v>2920377</v>
      </c>
      <c r="H45" s="57">
        <v>0</v>
      </c>
      <c r="I45" s="74">
        <f t="shared" si="3"/>
        <v>2920377</v>
      </c>
      <c r="J45" s="60">
        <v>362.3</v>
      </c>
      <c r="K45" s="20">
        <f t="shared" si="0"/>
        <v>7850</v>
      </c>
      <c r="L45" s="20">
        <f t="shared" si="4"/>
        <v>7850</v>
      </c>
      <c r="M45" s="81">
        <f t="shared" si="5"/>
        <v>2844055</v>
      </c>
      <c r="N45" s="20">
        <f t="shared" si="12"/>
        <v>105525.77000000002</v>
      </c>
      <c r="O45" s="81">
        <f t="shared" si="6"/>
        <v>2949580.77</v>
      </c>
      <c r="P45" s="21">
        <f t="shared" si="13"/>
        <v>29203.770000000019</v>
      </c>
      <c r="Q45" s="63">
        <f t="shared" si="14"/>
        <v>1.0000000000000007E-2</v>
      </c>
      <c r="R45" s="66">
        <f t="shared" si="8"/>
        <v>-19</v>
      </c>
      <c r="S45" s="54">
        <f t="shared" si="9"/>
        <v>-4.9829530553370048E-2</v>
      </c>
      <c r="U45" s="1">
        <f t="shared" si="10"/>
        <v>7850</v>
      </c>
      <c r="V45" s="2"/>
      <c r="W45" s="37"/>
    </row>
    <row r="46" spans="1:23" ht="14.4" x14ac:dyDescent="0.55000000000000004">
      <c r="A46" s="1">
        <f t="shared" si="11"/>
        <v>39</v>
      </c>
      <c r="B46" s="84">
        <v>914</v>
      </c>
      <c r="C46" s="84">
        <v>914</v>
      </c>
      <c r="D46" s="34" t="s">
        <v>19</v>
      </c>
      <c r="E46" s="47">
        <v>463.9</v>
      </c>
      <c r="F46" s="57">
        <v>7650</v>
      </c>
      <c r="G46" s="74">
        <v>3548835</v>
      </c>
      <c r="H46" s="57">
        <v>0</v>
      </c>
      <c r="I46" s="74">
        <f t="shared" si="3"/>
        <v>3548835</v>
      </c>
      <c r="J46" s="60">
        <v>447.6</v>
      </c>
      <c r="K46" s="20">
        <f t="shared" si="0"/>
        <v>7841</v>
      </c>
      <c r="L46" s="20">
        <f t="shared" si="4"/>
        <v>7841</v>
      </c>
      <c r="M46" s="81">
        <f t="shared" si="5"/>
        <v>3509631.6</v>
      </c>
      <c r="N46" s="20">
        <f t="shared" si="12"/>
        <v>74691.75</v>
      </c>
      <c r="O46" s="81">
        <f t="shared" si="6"/>
        <v>3584323.35</v>
      </c>
      <c r="P46" s="21">
        <f t="shared" si="13"/>
        <v>35488.350000000093</v>
      </c>
      <c r="Q46" s="63">
        <f t="shared" si="14"/>
        <v>1.0000000000000026E-2</v>
      </c>
      <c r="R46" s="66">
        <f t="shared" si="8"/>
        <v>-16.299999999999955</v>
      </c>
      <c r="S46" s="54">
        <f t="shared" si="9"/>
        <v>-3.5136882948911305E-2</v>
      </c>
      <c r="U46" s="1">
        <f t="shared" si="10"/>
        <v>7841</v>
      </c>
      <c r="V46" s="2"/>
      <c r="W46" s="37"/>
    </row>
    <row r="47" spans="1:23" ht="14.4" x14ac:dyDescent="0.55000000000000004">
      <c r="A47" s="1">
        <f t="shared" si="11"/>
        <v>40</v>
      </c>
      <c r="B47" s="84">
        <v>936</v>
      </c>
      <c r="C47" s="84">
        <v>936</v>
      </c>
      <c r="D47" s="35" t="s">
        <v>62</v>
      </c>
      <c r="E47" s="48">
        <v>854.3</v>
      </c>
      <c r="F47" s="58">
        <v>7635</v>
      </c>
      <c r="G47" s="75">
        <v>6522581</v>
      </c>
      <c r="H47" s="58">
        <v>0</v>
      </c>
      <c r="I47" s="75">
        <f t="shared" si="3"/>
        <v>6522581</v>
      </c>
      <c r="J47" s="61">
        <v>822.3</v>
      </c>
      <c r="K47" s="22">
        <f t="shared" si="0"/>
        <v>7826</v>
      </c>
      <c r="L47" s="22">
        <f t="shared" si="4"/>
        <v>7826</v>
      </c>
      <c r="M47" s="82">
        <f t="shared" si="5"/>
        <v>6435319.7999999998</v>
      </c>
      <c r="N47" s="22">
        <f t="shared" si="12"/>
        <v>152487.01000000071</v>
      </c>
      <c r="O47" s="82">
        <f t="shared" si="6"/>
        <v>6587806.8100000005</v>
      </c>
      <c r="P47" s="23">
        <f t="shared" si="13"/>
        <v>65225.810000000522</v>
      </c>
      <c r="Q47" s="64">
        <f t="shared" si="14"/>
        <v>1.000000000000008E-2</v>
      </c>
      <c r="R47" s="67">
        <f t="shared" si="8"/>
        <v>-32</v>
      </c>
      <c r="S47" s="55">
        <f t="shared" si="9"/>
        <v>-3.7457567599204031E-2</v>
      </c>
      <c r="U47" s="1">
        <f t="shared" si="10"/>
        <v>7826</v>
      </c>
      <c r="V47" s="2"/>
      <c r="W47" s="37"/>
    </row>
    <row r="48" spans="1:23" ht="14.4" x14ac:dyDescent="0.55000000000000004">
      <c r="A48" s="1">
        <f t="shared" si="11"/>
        <v>41</v>
      </c>
      <c r="B48" s="84">
        <v>977</v>
      </c>
      <c r="C48" s="84">
        <v>977</v>
      </c>
      <c r="D48" s="34" t="s">
        <v>63</v>
      </c>
      <c r="E48" s="47">
        <v>573.5</v>
      </c>
      <c r="F48" s="57">
        <v>7635</v>
      </c>
      <c r="G48" s="74">
        <v>4378673</v>
      </c>
      <c r="H48" s="57">
        <v>0</v>
      </c>
      <c r="I48" s="74">
        <f t="shared" si="3"/>
        <v>4378673</v>
      </c>
      <c r="J48" s="60">
        <v>540.29999999999995</v>
      </c>
      <c r="K48" s="20">
        <f t="shared" si="0"/>
        <v>7826</v>
      </c>
      <c r="L48" s="20">
        <f t="shared" si="4"/>
        <v>7826</v>
      </c>
      <c r="M48" s="81">
        <f t="shared" si="5"/>
        <v>4228387.8</v>
      </c>
      <c r="N48" s="20">
        <f t="shared" si="12"/>
        <v>194071.93000000063</v>
      </c>
      <c r="O48" s="81">
        <f t="shared" si="6"/>
        <v>4422459.7300000004</v>
      </c>
      <c r="P48" s="21">
        <f t="shared" si="13"/>
        <v>43786.730000000447</v>
      </c>
      <c r="Q48" s="63">
        <f t="shared" si="14"/>
        <v>1.0000000000000103E-2</v>
      </c>
      <c r="R48" s="66">
        <f t="shared" si="8"/>
        <v>-33.200000000000045</v>
      </c>
      <c r="S48" s="54">
        <f t="shared" si="9"/>
        <v>-5.7890148212728934E-2</v>
      </c>
      <c r="U48" s="1">
        <f t="shared" si="10"/>
        <v>7826</v>
      </c>
      <c r="V48" s="2"/>
      <c r="W48" s="37"/>
    </row>
    <row r="49" spans="1:23" ht="14.4" x14ac:dyDescent="0.55000000000000004">
      <c r="A49" s="1">
        <f t="shared" si="11"/>
        <v>42</v>
      </c>
      <c r="B49" s="84">
        <v>981</v>
      </c>
      <c r="C49" s="84">
        <v>981</v>
      </c>
      <c r="D49" s="34" t="s">
        <v>64</v>
      </c>
      <c r="E49" s="47">
        <v>2011</v>
      </c>
      <c r="F49" s="57">
        <v>7635</v>
      </c>
      <c r="G49" s="74">
        <v>15353985</v>
      </c>
      <c r="H49" s="57">
        <v>0</v>
      </c>
      <c r="I49" s="74">
        <f t="shared" si="3"/>
        <v>15353985</v>
      </c>
      <c r="J49" s="60">
        <v>1984.8</v>
      </c>
      <c r="K49" s="20">
        <f t="shared" si="0"/>
        <v>7826</v>
      </c>
      <c r="L49" s="20">
        <f t="shared" si="4"/>
        <v>7826</v>
      </c>
      <c r="M49" s="81">
        <f t="shared" si="5"/>
        <v>15533044.799999999</v>
      </c>
      <c r="N49" s="20">
        <f t="shared" si="12"/>
        <v>0</v>
      </c>
      <c r="O49" s="81">
        <f t="shared" si="6"/>
        <v>15533044.799999999</v>
      </c>
      <c r="P49" s="21">
        <f t="shared" si="13"/>
        <v>179059.79999999888</v>
      </c>
      <c r="Q49" s="63">
        <f t="shared" si="14"/>
        <v>1.1662105961416459E-2</v>
      </c>
      <c r="R49" s="66">
        <f t="shared" si="8"/>
        <v>-26.200000000000045</v>
      </c>
      <c r="S49" s="54">
        <f t="shared" si="9"/>
        <v>-1.3028344107409271E-2</v>
      </c>
      <c r="U49" s="1">
        <f t="shared" si="10"/>
        <v>7826</v>
      </c>
      <c r="V49" s="2"/>
      <c r="W49" s="37"/>
    </row>
    <row r="50" spans="1:23" ht="14.4" x14ac:dyDescent="0.55000000000000004">
      <c r="A50" s="1">
        <f t="shared" si="11"/>
        <v>43</v>
      </c>
      <c r="B50" s="84">
        <v>999</v>
      </c>
      <c r="C50" s="84">
        <v>999</v>
      </c>
      <c r="D50" s="34" t="s">
        <v>65</v>
      </c>
      <c r="E50" s="47">
        <v>1644.7</v>
      </c>
      <c r="F50" s="57">
        <v>7635</v>
      </c>
      <c r="G50" s="74">
        <v>12557285</v>
      </c>
      <c r="H50" s="57">
        <v>0</v>
      </c>
      <c r="I50" s="74">
        <f t="shared" si="3"/>
        <v>12557285</v>
      </c>
      <c r="J50" s="60">
        <v>1613.7</v>
      </c>
      <c r="K50" s="20">
        <f t="shared" si="0"/>
        <v>7826</v>
      </c>
      <c r="L50" s="20">
        <f t="shared" si="4"/>
        <v>7826</v>
      </c>
      <c r="M50" s="81">
        <f t="shared" si="5"/>
        <v>12628816.200000001</v>
      </c>
      <c r="N50" s="20">
        <f t="shared" si="12"/>
        <v>54041.64999999851</v>
      </c>
      <c r="O50" s="81">
        <f t="shared" si="6"/>
        <v>12682857.85</v>
      </c>
      <c r="P50" s="21">
        <f t="shared" si="13"/>
        <v>125572.84999999963</v>
      </c>
      <c r="Q50" s="63">
        <f t="shared" si="14"/>
        <v>9.9999999999999707E-3</v>
      </c>
      <c r="R50" s="66">
        <f t="shared" si="8"/>
        <v>-31</v>
      </c>
      <c r="S50" s="54">
        <f t="shared" si="9"/>
        <v>-1.8848422204657385E-2</v>
      </c>
      <c r="U50" s="1">
        <f t="shared" si="10"/>
        <v>7826</v>
      </c>
      <c r="V50" s="2"/>
      <c r="W50" s="37"/>
    </row>
    <row r="51" spans="1:23" ht="14.4" x14ac:dyDescent="0.55000000000000004">
      <c r="A51" s="1">
        <f t="shared" si="11"/>
        <v>44</v>
      </c>
      <c r="B51" s="84">
        <v>1044</v>
      </c>
      <c r="C51" s="84">
        <v>1044</v>
      </c>
      <c r="D51" s="34" t="s">
        <v>66</v>
      </c>
      <c r="E51" s="47">
        <v>5520.1</v>
      </c>
      <c r="F51" s="57">
        <v>7635</v>
      </c>
      <c r="G51" s="74">
        <v>42145964</v>
      </c>
      <c r="H51" s="57">
        <v>0</v>
      </c>
      <c r="I51" s="74">
        <f t="shared" si="3"/>
        <v>42145964</v>
      </c>
      <c r="J51" s="60">
        <v>5525.2</v>
      </c>
      <c r="K51" s="20">
        <f t="shared" si="0"/>
        <v>7826</v>
      </c>
      <c r="L51" s="20">
        <f t="shared" si="4"/>
        <v>7826</v>
      </c>
      <c r="M51" s="81">
        <f t="shared" si="5"/>
        <v>43240215.199999996</v>
      </c>
      <c r="N51" s="20">
        <f t="shared" si="12"/>
        <v>0</v>
      </c>
      <c r="O51" s="81">
        <f t="shared" si="6"/>
        <v>43240215.199999996</v>
      </c>
      <c r="P51" s="21">
        <f t="shared" si="13"/>
        <v>1094251.1999999955</v>
      </c>
      <c r="Q51" s="63">
        <f t="shared" si="14"/>
        <v>2.5963368639521343E-2</v>
      </c>
      <c r="R51" s="66">
        <f t="shared" si="8"/>
        <v>5.0999999999994543</v>
      </c>
      <c r="S51" s="54">
        <f t="shared" si="9"/>
        <v>9.2389630622623752E-4</v>
      </c>
      <c r="U51" s="1">
        <f t="shared" si="10"/>
        <v>7826</v>
      </c>
      <c r="V51" s="2"/>
      <c r="W51" s="37"/>
    </row>
    <row r="52" spans="1:23" ht="14.4" x14ac:dyDescent="0.55000000000000004">
      <c r="A52" s="1">
        <f t="shared" si="11"/>
        <v>45</v>
      </c>
      <c r="B52" s="84">
        <v>1053</v>
      </c>
      <c r="C52" s="84">
        <v>1053</v>
      </c>
      <c r="D52" s="35" t="s">
        <v>67</v>
      </c>
      <c r="E52" s="48">
        <v>15959.3</v>
      </c>
      <c r="F52" s="58">
        <v>7635</v>
      </c>
      <c r="G52" s="75">
        <v>121849256</v>
      </c>
      <c r="H52" s="58">
        <v>0</v>
      </c>
      <c r="I52" s="75">
        <f t="shared" si="3"/>
        <v>121849256</v>
      </c>
      <c r="J52" s="61">
        <v>16139.5</v>
      </c>
      <c r="K52" s="22">
        <f t="shared" si="0"/>
        <v>7826</v>
      </c>
      <c r="L52" s="22">
        <f t="shared" si="4"/>
        <v>7826</v>
      </c>
      <c r="M52" s="82">
        <f t="shared" si="5"/>
        <v>126307727</v>
      </c>
      <c r="N52" s="22">
        <f t="shared" si="12"/>
        <v>0</v>
      </c>
      <c r="O52" s="82">
        <f t="shared" si="6"/>
        <v>126307727</v>
      </c>
      <c r="P52" s="23">
        <f t="shared" si="13"/>
        <v>4458471</v>
      </c>
      <c r="Q52" s="64">
        <f t="shared" si="14"/>
        <v>3.6590055174403363E-2</v>
      </c>
      <c r="R52" s="67">
        <f t="shared" si="8"/>
        <v>180.20000000000073</v>
      </c>
      <c r="S52" s="55">
        <f t="shared" si="9"/>
        <v>1.1291222046079762E-2</v>
      </c>
      <c r="U52" s="1">
        <f t="shared" si="10"/>
        <v>7826</v>
      </c>
      <c r="V52" s="2"/>
      <c r="W52" s="37"/>
    </row>
    <row r="53" spans="1:23" ht="14.4" x14ac:dyDescent="0.55000000000000004">
      <c r="A53" s="1">
        <f t="shared" si="11"/>
        <v>46</v>
      </c>
      <c r="B53" s="84">
        <v>1062</v>
      </c>
      <c r="C53" s="84">
        <v>1062</v>
      </c>
      <c r="D53" s="34" t="s">
        <v>68</v>
      </c>
      <c r="E53" s="47">
        <v>1201.9000000000001</v>
      </c>
      <c r="F53" s="57">
        <v>7635</v>
      </c>
      <c r="G53" s="74">
        <v>9176507</v>
      </c>
      <c r="H53" s="57">
        <v>219093</v>
      </c>
      <c r="I53" s="74">
        <f t="shared" si="3"/>
        <v>9395600</v>
      </c>
      <c r="J53" s="60">
        <v>1174.2</v>
      </c>
      <c r="K53" s="20">
        <f t="shared" si="0"/>
        <v>7826</v>
      </c>
      <c r="L53" s="20">
        <f t="shared" si="4"/>
        <v>7826</v>
      </c>
      <c r="M53" s="81">
        <f t="shared" si="5"/>
        <v>9189289.2000000011</v>
      </c>
      <c r="N53" s="20">
        <f t="shared" si="12"/>
        <v>78982.86999999918</v>
      </c>
      <c r="O53" s="81">
        <f t="shared" si="6"/>
        <v>9268272.0700000003</v>
      </c>
      <c r="P53" s="21">
        <f t="shared" si="13"/>
        <v>-127327.9299999997</v>
      </c>
      <c r="Q53" s="63">
        <f t="shared" si="14"/>
        <v>-1.355186789561068E-2</v>
      </c>
      <c r="R53" s="66">
        <f t="shared" si="8"/>
        <v>-27.700000000000045</v>
      </c>
      <c r="S53" s="54">
        <f t="shared" si="9"/>
        <v>-2.3046842499376025E-2</v>
      </c>
      <c r="U53" s="1">
        <f t="shared" si="10"/>
        <v>7826</v>
      </c>
      <c r="V53" s="2"/>
      <c r="W53" s="37"/>
    </row>
    <row r="54" spans="1:23" ht="14.4" x14ac:dyDescent="0.55000000000000004">
      <c r="A54" s="1">
        <f t="shared" si="11"/>
        <v>47</v>
      </c>
      <c r="B54" s="84">
        <v>1071</v>
      </c>
      <c r="C54" s="84">
        <v>1071</v>
      </c>
      <c r="D54" s="34" t="s">
        <v>69</v>
      </c>
      <c r="E54" s="47">
        <v>1331.8</v>
      </c>
      <c r="F54" s="57">
        <v>7659</v>
      </c>
      <c r="G54" s="74">
        <v>10200256</v>
      </c>
      <c r="H54" s="57">
        <v>0</v>
      </c>
      <c r="I54" s="74">
        <f t="shared" si="3"/>
        <v>10200256</v>
      </c>
      <c r="J54" s="60">
        <v>1330.5</v>
      </c>
      <c r="K54" s="20">
        <f t="shared" si="0"/>
        <v>7850</v>
      </c>
      <c r="L54" s="20">
        <f t="shared" si="4"/>
        <v>7850</v>
      </c>
      <c r="M54" s="81">
        <f t="shared" si="5"/>
        <v>10444425</v>
      </c>
      <c r="N54" s="20">
        <f t="shared" si="12"/>
        <v>0</v>
      </c>
      <c r="O54" s="81">
        <f t="shared" si="6"/>
        <v>10444425</v>
      </c>
      <c r="P54" s="21">
        <f t="shared" si="13"/>
        <v>244169</v>
      </c>
      <c r="Q54" s="63">
        <f t="shared" si="14"/>
        <v>2.3937536469672917E-2</v>
      </c>
      <c r="R54" s="66">
        <f t="shared" si="8"/>
        <v>-1.2999999999999545</v>
      </c>
      <c r="S54" s="54">
        <f t="shared" si="9"/>
        <v>-9.761225409220263E-4</v>
      </c>
      <c r="U54" s="1">
        <f t="shared" si="10"/>
        <v>7850</v>
      </c>
      <c r="V54" s="2"/>
      <c r="W54" s="37"/>
    </row>
    <row r="55" spans="1:23" ht="14.4" x14ac:dyDescent="0.55000000000000004">
      <c r="A55" s="1">
        <f t="shared" si="11"/>
        <v>48</v>
      </c>
      <c r="B55" s="84">
        <v>1080</v>
      </c>
      <c r="C55" s="84">
        <v>1080</v>
      </c>
      <c r="D55" s="34" t="s">
        <v>70</v>
      </c>
      <c r="E55" s="47">
        <v>451.7</v>
      </c>
      <c r="F55" s="57">
        <v>7635</v>
      </c>
      <c r="G55" s="74">
        <v>3448730</v>
      </c>
      <c r="H55" s="57">
        <v>0</v>
      </c>
      <c r="I55" s="74">
        <f t="shared" si="3"/>
        <v>3448730</v>
      </c>
      <c r="J55" s="60">
        <v>467.3</v>
      </c>
      <c r="K55" s="20">
        <f t="shared" si="0"/>
        <v>7826</v>
      </c>
      <c r="L55" s="20">
        <f t="shared" si="4"/>
        <v>7826</v>
      </c>
      <c r="M55" s="81">
        <f t="shared" si="5"/>
        <v>3657089.8000000003</v>
      </c>
      <c r="N55" s="20">
        <f t="shared" si="12"/>
        <v>0</v>
      </c>
      <c r="O55" s="81">
        <f t="shared" si="6"/>
        <v>3657089.8000000003</v>
      </c>
      <c r="P55" s="21">
        <f t="shared" si="13"/>
        <v>208359.80000000028</v>
      </c>
      <c r="Q55" s="63">
        <f t="shared" si="14"/>
        <v>6.0416385162074239E-2</v>
      </c>
      <c r="R55" s="66">
        <f t="shared" si="8"/>
        <v>15.600000000000023</v>
      </c>
      <c r="S55" s="54">
        <f t="shared" si="9"/>
        <v>3.453619659065757E-2</v>
      </c>
      <c r="U55" s="1">
        <f t="shared" si="10"/>
        <v>7826</v>
      </c>
      <c r="V55" s="2"/>
      <c r="W55" s="37"/>
    </row>
    <row r="56" spans="1:23" ht="14.4" x14ac:dyDescent="0.55000000000000004">
      <c r="A56" s="1">
        <f t="shared" si="11"/>
        <v>49</v>
      </c>
      <c r="B56" s="84">
        <v>1089</v>
      </c>
      <c r="C56" s="84">
        <v>1089</v>
      </c>
      <c r="D56" s="34" t="s">
        <v>71</v>
      </c>
      <c r="E56" s="47">
        <v>434.4</v>
      </c>
      <c r="F56" s="57">
        <v>7661</v>
      </c>
      <c r="G56" s="74">
        <v>3327938</v>
      </c>
      <c r="H56" s="57">
        <v>162783</v>
      </c>
      <c r="I56" s="74">
        <f t="shared" si="3"/>
        <v>3490721</v>
      </c>
      <c r="J56" s="60">
        <v>420.9</v>
      </c>
      <c r="K56" s="20">
        <f t="shared" si="0"/>
        <v>7852</v>
      </c>
      <c r="L56" s="20">
        <f t="shared" si="4"/>
        <v>7852</v>
      </c>
      <c r="M56" s="81">
        <f t="shared" si="5"/>
        <v>3304906.8</v>
      </c>
      <c r="N56" s="20">
        <f t="shared" si="12"/>
        <v>56310.580000000075</v>
      </c>
      <c r="O56" s="81">
        <f t="shared" si="6"/>
        <v>3361217.38</v>
      </c>
      <c r="P56" s="21">
        <f t="shared" si="13"/>
        <v>-129503.62000000011</v>
      </c>
      <c r="Q56" s="63">
        <f t="shared" si="14"/>
        <v>-3.7099390068699306E-2</v>
      </c>
      <c r="R56" s="66">
        <f t="shared" si="8"/>
        <v>-13.5</v>
      </c>
      <c r="S56" s="54">
        <f t="shared" si="9"/>
        <v>-3.1077348066298343E-2</v>
      </c>
      <c r="U56" s="1">
        <f t="shared" si="10"/>
        <v>7852</v>
      </c>
      <c r="V56" s="2"/>
      <c r="W56" s="37"/>
    </row>
    <row r="57" spans="1:23" ht="14.4" x14ac:dyDescent="0.55000000000000004">
      <c r="A57" s="1">
        <f t="shared" si="11"/>
        <v>50</v>
      </c>
      <c r="B57" s="84">
        <v>1093</v>
      </c>
      <c r="C57" s="84">
        <v>1093</v>
      </c>
      <c r="D57" s="35" t="s">
        <v>73</v>
      </c>
      <c r="E57" s="48">
        <v>642.70000000000005</v>
      </c>
      <c r="F57" s="58">
        <v>7635</v>
      </c>
      <c r="G57" s="75">
        <v>4907015</v>
      </c>
      <c r="H57" s="58">
        <v>0</v>
      </c>
      <c r="I57" s="75">
        <f t="shared" si="3"/>
        <v>4907015</v>
      </c>
      <c r="J57" s="61">
        <v>632.4</v>
      </c>
      <c r="K57" s="22">
        <f t="shared" si="0"/>
        <v>7826</v>
      </c>
      <c r="L57" s="22">
        <f t="shared" si="4"/>
        <v>7826</v>
      </c>
      <c r="M57" s="82">
        <f t="shared" si="5"/>
        <v>4949162.3999999994</v>
      </c>
      <c r="N57" s="22">
        <f t="shared" si="12"/>
        <v>6922.7500000009313</v>
      </c>
      <c r="O57" s="82">
        <f t="shared" si="6"/>
        <v>4956085.1500000004</v>
      </c>
      <c r="P57" s="23">
        <f t="shared" si="13"/>
        <v>49070.150000000373</v>
      </c>
      <c r="Q57" s="64">
        <f t="shared" si="14"/>
        <v>1.0000000000000077E-2</v>
      </c>
      <c r="R57" s="67">
        <f t="shared" si="8"/>
        <v>-10.300000000000068</v>
      </c>
      <c r="S57" s="55">
        <f t="shared" si="9"/>
        <v>-1.6026139723043516E-2</v>
      </c>
      <c r="U57" s="1">
        <f t="shared" si="10"/>
        <v>7826</v>
      </c>
      <c r="V57" s="2"/>
      <c r="W57" s="37"/>
    </row>
    <row r="58" spans="1:23" ht="14.4" x14ac:dyDescent="0.55000000000000004">
      <c r="A58" s="1">
        <f t="shared" si="11"/>
        <v>51</v>
      </c>
      <c r="B58" s="84">
        <v>1082</v>
      </c>
      <c r="C58" s="84">
        <v>1082</v>
      </c>
      <c r="D58" s="34" t="s">
        <v>72</v>
      </c>
      <c r="E58" s="47">
        <v>1452.9</v>
      </c>
      <c r="F58" s="57">
        <v>7635</v>
      </c>
      <c r="G58" s="74">
        <v>11092892</v>
      </c>
      <c r="H58" s="57">
        <v>0</v>
      </c>
      <c r="I58" s="74">
        <f t="shared" si="3"/>
        <v>11092892</v>
      </c>
      <c r="J58" s="60">
        <v>1472.6</v>
      </c>
      <c r="K58" s="20">
        <f t="shared" si="0"/>
        <v>7826</v>
      </c>
      <c r="L58" s="20">
        <f t="shared" si="4"/>
        <v>7826</v>
      </c>
      <c r="M58" s="81">
        <f t="shared" si="5"/>
        <v>11524567.6</v>
      </c>
      <c r="N58" s="20">
        <f t="shared" si="12"/>
        <v>0</v>
      </c>
      <c r="O58" s="81">
        <f t="shared" si="6"/>
        <v>11524567.6</v>
      </c>
      <c r="P58" s="21">
        <f t="shared" si="13"/>
        <v>431675.59999999963</v>
      </c>
      <c r="Q58" s="63">
        <f t="shared" si="14"/>
        <v>3.8914613069342026E-2</v>
      </c>
      <c r="R58" s="66">
        <f t="shared" si="8"/>
        <v>19.699999999999818</v>
      </c>
      <c r="S58" s="54">
        <f t="shared" si="9"/>
        <v>1.3559088719113372E-2</v>
      </c>
      <c r="U58" s="1">
        <f t="shared" si="10"/>
        <v>7826</v>
      </c>
      <c r="V58" s="2"/>
      <c r="W58" s="37"/>
    </row>
    <row r="59" spans="1:23" ht="14.4" x14ac:dyDescent="0.55000000000000004">
      <c r="A59" s="1">
        <f t="shared" si="11"/>
        <v>52</v>
      </c>
      <c r="B59" s="84">
        <v>1079</v>
      </c>
      <c r="C59" s="84">
        <v>1079</v>
      </c>
      <c r="D59" s="34" t="s">
        <v>74</v>
      </c>
      <c r="E59" s="47">
        <v>803.1</v>
      </c>
      <c r="F59" s="57">
        <v>7635</v>
      </c>
      <c r="G59" s="74">
        <v>6131669</v>
      </c>
      <c r="H59" s="57">
        <v>0</v>
      </c>
      <c r="I59" s="74">
        <f t="shared" si="3"/>
        <v>6131669</v>
      </c>
      <c r="J59" s="60">
        <v>811.5</v>
      </c>
      <c r="K59" s="20">
        <f t="shared" si="0"/>
        <v>7826</v>
      </c>
      <c r="L59" s="20">
        <f t="shared" si="4"/>
        <v>7826</v>
      </c>
      <c r="M59" s="81">
        <f t="shared" si="5"/>
        <v>6350799</v>
      </c>
      <c r="N59" s="20">
        <f t="shared" si="12"/>
        <v>0</v>
      </c>
      <c r="O59" s="81">
        <f t="shared" si="6"/>
        <v>6350799</v>
      </c>
      <c r="P59" s="21">
        <f t="shared" si="13"/>
        <v>219130</v>
      </c>
      <c r="Q59" s="63">
        <f t="shared" si="14"/>
        <v>3.5737415049638198E-2</v>
      </c>
      <c r="R59" s="66">
        <f t="shared" si="8"/>
        <v>8.3999999999999773</v>
      </c>
      <c r="S59" s="54">
        <f t="shared" si="9"/>
        <v>1.0459469555472516E-2</v>
      </c>
      <c r="U59" s="1">
        <f t="shared" si="10"/>
        <v>7826</v>
      </c>
      <c r="V59" s="2"/>
      <c r="W59" s="37"/>
    </row>
    <row r="60" spans="1:23" ht="14.4" x14ac:dyDescent="0.55000000000000004">
      <c r="A60" s="1">
        <f t="shared" si="11"/>
        <v>53</v>
      </c>
      <c r="B60" s="84">
        <v>1095</v>
      </c>
      <c r="C60" s="84">
        <v>1095</v>
      </c>
      <c r="D60" s="34" t="s">
        <v>75</v>
      </c>
      <c r="E60" s="47">
        <v>765.1</v>
      </c>
      <c r="F60" s="57">
        <v>7635</v>
      </c>
      <c r="G60" s="74">
        <v>5841539</v>
      </c>
      <c r="H60" s="57">
        <v>0</v>
      </c>
      <c r="I60" s="74">
        <f t="shared" si="3"/>
        <v>5841539</v>
      </c>
      <c r="J60" s="60">
        <v>759.4</v>
      </c>
      <c r="K60" s="20">
        <f t="shared" si="0"/>
        <v>7826</v>
      </c>
      <c r="L60" s="20">
        <f t="shared" si="4"/>
        <v>7826</v>
      </c>
      <c r="M60" s="81">
        <f t="shared" si="5"/>
        <v>5943064.3999999994</v>
      </c>
      <c r="N60" s="20">
        <f t="shared" si="12"/>
        <v>0</v>
      </c>
      <c r="O60" s="81">
        <f t="shared" si="6"/>
        <v>5943064.3999999994</v>
      </c>
      <c r="P60" s="21">
        <f t="shared" si="13"/>
        <v>101525.39999999944</v>
      </c>
      <c r="Q60" s="63">
        <f t="shared" si="14"/>
        <v>1.7379906219919004E-2</v>
      </c>
      <c r="R60" s="66">
        <f t="shared" si="8"/>
        <v>-5.7000000000000455</v>
      </c>
      <c r="S60" s="54">
        <f t="shared" si="9"/>
        <v>-7.4500065350935106E-3</v>
      </c>
      <c r="U60" s="1">
        <f t="shared" si="10"/>
        <v>7826</v>
      </c>
      <c r="V60" s="2"/>
      <c r="W60" s="37"/>
    </row>
    <row r="61" spans="1:23" ht="14.4" x14ac:dyDescent="0.55000000000000004">
      <c r="A61" s="1">
        <f t="shared" si="11"/>
        <v>54</v>
      </c>
      <c r="B61" s="84">
        <v>4772</v>
      </c>
      <c r="C61" s="84">
        <v>4772</v>
      </c>
      <c r="D61" s="34" t="s">
        <v>76</v>
      </c>
      <c r="E61" s="47">
        <v>805.3</v>
      </c>
      <c r="F61" s="57">
        <v>7635</v>
      </c>
      <c r="G61" s="74">
        <v>6148466</v>
      </c>
      <c r="H61" s="57">
        <v>0</v>
      </c>
      <c r="I61" s="74">
        <f t="shared" si="3"/>
        <v>6148466</v>
      </c>
      <c r="J61" s="60">
        <v>782.8</v>
      </c>
      <c r="K61" s="20">
        <f t="shared" si="0"/>
        <v>7826</v>
      </c>
      <c r="L61" s="20">
        <f t="shared" si="4"/>
        <v>7826</v>
      </c>
      <c r="M61" s="81">
        <f t="shared" si="5"/>
        <v>6126192.7999999998</v>
      </c>
      <c r="N61" s="20">
        <f t="shared" si="12"/>
        <v>83757.860000000335</v>
      </c>
      <c r="O61" s="81">
        <f t="shared" si="6"/>
        <v>6209950.6600000001</v>
      </c>
      <c r="P61" s="21">
        <f t="shared" si="13"/>
        <v>61484.660000000149</v>
      </c>
      <c r="Q61" s="63">
        <f t="shared" si="14"/>
        <v>1.0000000000000024E-2</v>
      </c>
      <c r="R61" s="66">
        <f t="shared" si="8"/>
        <v>-22.5</v>
      </c>
      <c r="S61" s="54">
        <f t="shared" si="9"/>
        <v>-2.793989817459332E-2</v>
      </c>
      <c r="U61" s="1">
        <f t="shared" si="10"/>
        <v>7826</v>
      </c>
      <c r="V61" s="2"/>
      <c r="W61" s="37"/>
    </row>
    <row r="62" spans="1:23" ht="14.4" x14ac:dyDescent="0.55000000000000004">
      <c r="A62" s="1">
        <f t="shared" si="11"/>
        <v>55</v>
      </c>
      <c r="B62" s="84">
        <v>1107</v>
      </c>
      <c r="C62" s="84">
        <v>1107</v>
      </c>
      <c r="D62" s="35" t="s">
        <v>77</v>
      </c>
      <c r="E62" s="48">
        <v>1271.3</v>
      </c>
      <c r="F62" s="58">
        <v>7635</v>
      </c>
      <c r="G62" s="75">
        <v>9706376</v>
      </c>
      <c r="H62" s="58">
        <v>0</v>
      </c>
      <c r="I62" s="75">
        <f t="shared" si="3"/>
        <v>9706376</v>
      </c>
      <c r="J62" s="61">
        <v>1310.3</v>
      </c>
      <c r="K62" s="22">
        <f t="shared" si="0"/>
        <v>7826</v>
      </c>
      <c r="L62" s="22">
        <f t="shared" si="4"/>
        <v>7826</v>
      </c>
      <c r="M62" s="82">
        <f t="shared" si="5"/>
        <v>10254407.799999999</v>
      </c>
      <c r="N62" s="22">
        <f t="shared" si="12"/>
        <v>0</v>
      </c>
      <c r="O62" s="82">
        <f t="shared" si="6"/>
        <v>10254407.799999999</v>
      </c>
      <c r="P62" s="23">
        <f t="shared" si="13"/>
        <v>548031.79999999888</v>
      </c>
      <c r="Q62" s="64">
        <f t="shared" si="14"/>
        <v>5.6461010783015089E-2</v>
      </c>
      <c r="R62" s="67">
        <f t="shared" si="8"/>
        <v>39</v>
      </c>
      <c r="S62" s="55">
        <f t="shared" si="9"/>
        <v>3.0677259498151501E-2</v>
      </c>
      <c r="U62" s="1">
        <f t="shared" si="10"/>
        <v>7826</v>
      </c>
      <c r="V62" s="2"/>
      <c r="W62" s="37"/>
    </row>
    <row r="63" spans="1:23" ht="14.4" x14ac:dyDescent="0.55000000000000004">
      <c r="A63" s="1">
        <f t="shared" si="11"/>
        <v>56</v>
      </c>
      <c r="B63" s="84">
        <v>1116</v>
      </c>
      <c r="C63" s="84">
        <v>1116</v>
      </c>
      <c r="D63" s="34" t="s">
        <v>78</v>
      </c>
      <c r="E63" s="47">
        <v>1489.8</v>
      </c>
      <c r="F63" s="57">
        <v>7660</v>
      </c>
      <c r="G63" s="74">
        <v>11411868</v>
      </c>
      <c r="H63" s="57">
        <v>266127</v>
      </c>
      <c r="I63" s="74">
        <f t="shared" si="3"/>
        <v>11677995</v>
      </c>
      <c r="J63" s="60">
        <v>1469.4</v>
      </c>
      <c r="K63" s="20">
        <f t="shared" si="0"/>
        <v>7851</v>
      </c>
      <c r="L63" s="20">
        <f t="shared" si="4"/>
        <v>7851</v>
      </c>
      <c r="M63" s="81">
        <f t="shared" si="5"/>
        <v>11536259.4</v>
      </c>
      <c r="N63" s="20">
        <f t="shared" si="12"/>
        <v>0</v>
      </c>
      <c r="O63" s="81">
        <f t="shared" si="6"/>
        <v>11536259.4</v>
      </c>
      <c r="P63" s="21">
        <f t="shared" si="13"/>
        <v>-141735.59999999963</v>
      </c>
      <c r="Q63" s="63">
        <f t="shared" si="14"/>
        <v>-1.2136980706020137E-2</v>
      </c>
      <c r="R63" s="66">
        <f t="shared" si="8"/>
        <v>-20.399999999999864</v>
      </c>
      <c r="S63" s="54">
        <f t="shared" si="9"/>
        <v>-1.369311316955287E-2</v>
      </c>
      <c r="U63" s="1">
        <f t="shared" si="10"/>
        <v>7851</v>
      </c>
      <c r="V63" s="2"/>
      <c r="W63" s="37"/>
    </row>
    <row r="64" spans="1:23" ht="14.4" x14ac:dyDescent="0.55000000000000004">
      <c r="A64" s="1">
        <f t="shared" si="11"/>
        <v>57</v>
      </c>
      <c r="B64" s="84">
        <v>1134</v>
      </c>
      <c r="C64" s="84">
        <v>1134</v>
      </c>
      <c r="D64" s="34" t="s">
        <v>79</v>
      </c>
      <c r="E64" s="47">
        <v>287.2</v>
      </c>
      <c r="F64" s="57">
        <v>7635</v>
      </c>
      <c r="G64" s="74">
        <v>2192772</v>
      </c>
      <c r="H64" s="57">
        <v>0</v>
      </c>
      <c r="I64" s="74">
        <f t="shared" si="3"/>
        <v>2192772</v>
      </c>
      <c r="J64" s="60">
        <v>278.2</v>
      </c>
      <c r="K64" s="20">
        <f t="shared" si="0"/>
        <v>7826</v>
      </c>
      <c r="L64" s="20">
        <f t="shared" si="4"/>
        <v>7826</v>
      </c>
      <c r="M64" s="81">
        <f t="shared" si="5"/>
        <v>2177193.1999999997</v>
      </c>
      <c r="N64" s="20">
        <f t="shared" si="12"/>
        <v>37506.520000000484</v>
      </c>
      <c r="O64" s="81">
        <f t="shared" si="6"/>
        <v>2214699.7200000002</v>
      </c>
      <c r="P64" s="21">
        <f t="shared" si="13"/>
        <v>21927.720000000205</v>
      </c>
      <c r="Q64" s="63">
        <f t="shared" si="14"/>
        <v>1.0000000000000094E-2</v>
      </c>
      <c r="R64" s="66">
        <f t="shared" si="8"/>
        <v>-9</v>
      </c>
      <c r="S64" s="54">
        <f t="shared" si="9"/>
        <v>-3.1337047353760444E-2</v>
      </c>
      <c r="U64" s="1">
        <f t="shared" si="10"/>
        <v>7826</v>
      </c>
      <c r="V64" s="2"/>
      <c r="W64" s="37"/>
    </row>
    <row r="65" spans="1:23" ht="14.4" x14ac:dyDescent="0.55000000000000004">
      <c r="A65" s="1">
        <f t="shared" si="11"/>
        <v>58</v>
      </c>
      <c r="B65" s="84">
        <v>1152</v>
      </c>
      <c r="C65" s="84">
        <v>1152</v>
      </c>
      <c r="D65" s="34" t="s">
        <v>80</v>
      </c>
      <c r="E65" s="47">
        <v>1035.3</v>
      </c>
      <c r="F65" s="57">
        <v>7651</v>
      </c>
      <c r="G65" s="74">
        <v>7921080</v>
      </c>
      <c r="H65" s="57">
        <v>0</v>
      </c>
      <c r="I65" s="74">
        <f t="shared" si="3"/>
        <v>7921080</v>
      </c>
      <c r="J65" s="60">
        <v>1039.3</v>
      </c>
      <c r="K65" s="20">
        <f t="shared" si="0"/>
        <v>7842</v>
      </c>
      <c r="L65" s="20">
        <f t="shared" si="4"/>
        <v>7842</v>
      </c>
      <c r="M65" s="81">
        <f t="shared" si="5"/>
        <v>8150190.5999999996</v>
      </c>
      <c r="N65" s="20">
        <f t="shared" si="12"/>
        <v>0</v>
      </c>
      <c r="O65" s="81">
        <f t="shared" si="6"/>
        <v>8150190.5999999996</v>
      </c>
      <c r="P65" s="21">
        <f t="shared" si="13"/>
        <v>229110.59999999963</v>
      </c>
      <c r="Q65" s="63">
        <f t="shared" si="14"/>
        <v>2.8924161856716462E-2</v>
      </c>
      <c r="R65" s="66">
        <f t="shared" si="8"/>
        <v>4</v>
      </c>
      <c r="S65" s="54">
        <f t="shared" si="9"/>
        <v>3.8636144112817543E-3</v>
      </c>
      <c r="U65" s="1">
        <f t="shared" si="10"/>
        <v>7842</v>
      </c>
      <c r="V65" s="2"/>
      <c r="W65" s="37"/>
    </row>
    <row r="66" spans="1:23" ht="14.4" x14ac:dyDescent="0.55000000000000004">
      <c r="A66" s="1">
        <f t="shared" si="11"/>
        <v>59</v>
      </c>
      <c r="B66" s="84">
        <v>1197</v>
      </c>
      <c r="C66" s="84">
        <v>1197</v>
      </c>
      <c r="D66" s="34" t="s">
        <v>81</v>
      </c>
      <c r="E66" s="47">
        <v>989.1</v>
      </c>
      <c r="F66" s="57">
        <v>7635</v>
      </c>
      <c r="G66" s="74">
        <v>7551779</v>
      </c>
      <c r="H66" s="57">
        <v>0</v>
      </c>
      <c r="I66" s="74">
        <f t="shared" si="3"/>
        <v>7551779</v>
      </c>
      <c r="J66" s="60">
        <v>958.7</v>
      </c>
      <c r="K66" s="20">
        <f t="shared" si="0"/>
        <v>7826</v>
      </c>
      <c r="L66" s="20">
        <f t="shared" si="4"/>
        <v>7826</v>
      </c>
      <c r="M66" s="81">
        <f t="shared" si="5"/>
        <v>7502786.2000000002</v>
      </c>
      <c r="N66" s="20">
        <f t="shared" si="12"/>
        <v>124510.58999999985</v>
      </c>
      <c r="O66" s="81">
        <f t="shared" si="6"/>
        <v>7627296.79</v>
      </c>
      <c r="P66" s="21">
        <f t="shared" si="13"/>
        <v>75517.790000000037</v>
      </c>
      <c r="Q66" s="63">
        <f t="shared" si="14"/>
        <v>1.0000000000000005E-2</v>
      </c>
      <c r="R66" s="66">
        <f t="shared" si="8"/>
        <v>-30.399999999999977</v>
      </c>
      <c r="S66" s="54">
        <f t="shared" si="9"/>
        <v>-3.0735011626731347E-2</v>
      </c>
      <c r="U66" s="1">
        <f t="shared" si="10"/>
        <v>7826</v>
      </c>
      <c r="V66" s="2"/>
      <c r="W66" s="37"/>
    </row>
    <row r="67" spans="1:23" ht="14.4" x14ac:dyDescent="0.55000000000000004">
      <c r="A67" s="1">
        <f t="shared" si="11"/>
        <v>60</v>
      </c>
      <c r="B67" s="84">
        <v>1206</v>
      </c>
      <c r="C67" s="84">
        <v>1206</v>
      </c>
      <c r="D67" s="35" t="s">
        <v>82</v>
      </c>
      <c r="E67" s="48">
        <v>1011.1</v>
      </c>
      <c r="F67" s="58">
        <v>7635</v>
      </c>
      <c r="G67" s="75">
        <v>7719749</v>
      </c>
      <c r="H67" s="58">
        <v>0</v>
      </c>
      <c r="I67" s="75">
        <f t="shared" si="3"/>
        <v>7719749</v>
      </c>
      <c r="J67" s="61">
        <v>975.6</v>
      </c>
      <c r="K67" s="22">
        <f t="shared" si="0"/>
        <v>7826</v>
      </c>
      <c r="L67" s="22">
        <f t="shared" si="4"/>
        <v>7826</v>
      </c>
      <c r="M67" s="82">
        <f t="shared" si="5"/>
        <v>7635045.6000000006</v>
      </c>
      <c r="N67" s="22">
        <f t="shared" si="12"/>
        <v>161900.88999999966</v>
      </c>
      <c r="O67" s="82">
        <f t="shared" si="6"/>
        <v>7796946.4900000002</v>
      </c>
      <c r="P67" s="23">
        <f t="shared" si="13"/>
        <v>77197.490000000224</v>
      </c>
      <c r="Q67" s="64">
        <f t="shared" si="14"/>
        <v>1.000000000000003E-2</v>
      </c>
      <c r="R67" s="67">
        <f t="shared" si="8"/>
        <v>-35.5</v>
      </c>
      <c r="S67" s="55">
        <f t="shared" si="9"/>
        <v>-3.5110275937098208E-2</v>
      </c>
      <c r="U67" s="1">
        <f t="shared" si="10"/>
        <v>7826</v>
      </c>
      <c r="V67" s="2"/>
      <c r="W67" s="37"/>
    </row>
    <row r="68" spans="1:23" ht="14.4" x14ac:dyDescent="0.55000000000000004">
      <c r="A68" s="1">
        <f t="shared" si="11"/>
        <v>61</v>
      </c>
      <c r="B68" s="84">
        <v>1211</v>
      </c>
      <c r="C68" s="84">
        <v>1211</v>
      </c>
      <c r="D68" s="34" t="s">
        <v>83</v>
      </c>
      <c r="E68" s="47">
        <v>1442.5</v>
      </c>
      <c r="F68" s="57">
        <v>7635</v>
      </c>
      <c r="G68" s="74">
        <v>11013488</v>
      </c>
      <c r="H68" s="57">
        <v>0</v>
      </c>
      <c r="I68" s="74">
        <f t="shared" si="3"/>
        <v>11013488</v>
      </c>
      <c r="J68" s="60">
        <v>1429.1</v>
      </c>
      <c r="K68" s="20">
        <f t="shared" si="0"/>
        <v>7826</v>
      </c>
      <c r="L68" s="20">
        <f t="shared" si="4"/>
        <v>7826</v>
      </c>
      <c r="M68" s="81">
        <f t="shared" si="5"/>
        <v>11184136.6</v>
      </c>
      <c r="N68" s="20">
        <f t="shared" si="12"/>
        <v>0</v>
      </c>
      <c r="O68" s="81">
        <f t="shared" si="6"/>
        <v>11184136.6</v>
      </c>
      <c r="P68" s="21">
        <f t="shared" si="13"/>
        <v>170648.59999999963</v>
      </c>
      <c r="Q68" s="63">
        <f t="shared" si="14"/>
        <v>1.5494510004459953E-2</v>
      </c>
      <c r="R68" s="66">
        <f t="shared" si="8"/>
        <v>-13.400000000000091</v>
      </c>
      <c r="S68" s="54">
        <f t="shared" si="9"/>
        <v>-9.2894280762565624E-3</v>
      </c>
      <c r="U68" s="1">
        <f t="shared" si="10"/>
        <v>7826</v>
      </c>
      <c r="V68" s="2"/>
      <c r="W68" s="37"/>
    </row>
    <row r="69" spans="1:23" ht="14.4" x14ac:dyDescent="0.55000000000000004">
      <c r="A69" s="1">
        <f t="shared" si="11"/>
        <v>62</v>
      </c>
      <c r="B69" s="84">
        <v>1215</v>
      </c>
      <c r="C69" s="84">
        <v>1215</v>
      </c>
      <c r="D69" s="34" t="s">
        <v>84</v>
      </c>
      <c r="E69" s="47">
        <v>289.39999999999998</v>
      </c>
      <c r="F69" s="57">
        <v>7635</v>
      </c>
      <c r="G69" s="74">
        <v>2209569</v>
      </c>
      <c r="H69" s="57">
        <v>0</v>
      </c>
      <c r="I69" s="74">
        <f t="shared" si="3"/>
        <v>2209569</v>
      </c>
      <c r="J69" s="60">
        <v>280.60000000000002</v>
      </c>
      <c r="K69" s="20">
        <f t="shared" si="0"/>
        <v>7826</v>
      </c>
      <c r="L69" s="20">
        <f t="shared" si="4"/>
        <v>7826</v>
      </c>
      <c r="M69" s="81">
        <f t="shared" si="5"/>
        <v>2195975.6</v>
      </c>
      <c r="N69" s="20">
        <f t="shared" si="12"/>
        <v>35689.089999999851</v>
      </c>
      <c r="O69" s="81">
        <f t="shared" si="6"/>
        <v>2231664.69</v>
      </c>
      <c r="P69" s="21">
        <f t="shared" si="13"/>
        <v>22095.689999999944</v>
      </c>
      <c r="Q69" s="63">
        <f t="shared" si="14"/>
        <v>9.9999999999999742E-3</v>
      </c>
      <c r="R69" s="66">
        <f t="shared" si="8"/>
        <v>-8.7999999999999545</v>
      </c>
      <c r="S69" s="54">
        <f t="shared" si="9"/>
        <v>-3.0407740152038547E-2</v>
      </c>
      <c r="U69" s="1">
        <f t="shared" si="10"/>
        <v>7826</v>
      </c>
      <c r="V69" s="2"/>
      <c r="W69" s="37"/>
    </row>
    <row r="70" spans="1:23" ht="14.4" x14ac:dyDescent="0.55000000000000004">
      <c r="A70" s="1">
        <f t="shared" si="11"/>
        <v>63</v>
      </c>
      <c r="B70" s="84">
        <v>1218</v>
      </c>
      <c r="C70" s="84">
        <v>1218</v>
      </c>
      <c r="D70" s="34" t="s">
        <v>85</v>
      </c>
      <c r="E70" s="47">
        <v>290.10000000000002</v>
      </c>
      <c r="F70" s="57">
        <v>7728</v>
      </c>
      <c r="G70" s="74">
        <v>2241893</v>
      </c>
      <c r="H70" s="57">
        <v>0</v>
      </c>
      <c r="I70" s="74">
        <f t="shared" si="3"/>
        <v>2241893</v>
      </c>
      <c r="J70" s="60">
        <v>265</v>
      </c>
      <c r="K70" s="20">
        <f t="shared" si="0"/>
        <v>7919</v>
      </c>
      <c r="L70" s="20">
        <f t="shared" si="4"/>
        <v>7919</v>
      </c>
      <c r="M70" s="81">
        <f t="shared" si="5"/>
        <v>2098535</v>
      </c>
      <c r="N70" s="20">
        <f t="shared" si="12"/>
        <v>165776.93000000017</v>
      </c>
      <c r="O70" s="81">
        <f t="shared" si="6"/>
        <v>2264311.9300000002</v>
      </c>
      <c r="P70" s="21">
        <f t="shared" si="13"/>
        <v>22418.930000000168</v>
      </c>
      <c r="Q70" s="63">
        <f t="shared" si="14"/>
        <v>1.0000000000000075E-2</v>
      </c>
      <c r="R70" s="66">
        <f t="shared" si="8"/>
        <v>-25.100000000000023</v>
      </c>
      <c r="S70" s="54">
        <f t="shared" si="9"/>
        <v>-8.6521889003791874E-2</v>
      </c>
      <c r="U70" s="1">
        <f t="shared" si="10"/>
        <v>7919</v>
      </c>
      <c r="V70" s="2"/>
      <c r="W70" s="37"/>
    </row>
    <row r="71" spans="1:23" ht="14.4" x14ac:dyDescent="0.55000000000000004">
      <c r="A71" s="1">
        <f t="shared" si="11"/>
        <v>64</v>
      </c>
      <c r="B71" s="84">
        <v>2763</v>
      </c>
      <c r="C71" s="84">
        <v>2763</v>
      </c>
      <c r="D71" s="34" t="s">
        <v>86</v>
      </c>
      <c r="E71" s="47">
        <v>641.9</v>
      </c>
      <c r="F71" s="57">
        <v>7692</v>
      </c>
      <c r="G71" s="74">
        <v>4937495</v>
      </c>
      <c r="H71" s="57">
        <v>0</v>
      </c>
      <c r="I71" s="74">
        <f t="shared" si="3"/>
        <v>4937495</v>
      </c>
      <c r="J71" s="60">
        <v>628</v>
      </c>
      <c r="K71" s="20">
        <f t="shared" si="0"/>
        <v>7883</v>
      </c>
      <c r="L71" s="20">
        <f t="shared" si="4"/>
        <v>7883</v>
      </c>
      <c r="M71" s="81">
        <f t="shared" si="5"/>
        <v>4950524</v>
      </c>
      <c r="N71" s="20">
        <f t="shared" si="12"/>
        <v>36345.950000000186</v>
      </c>
      <c r="O71" s="81">
        <f t="shared" si="6"/>
        <v>4986869.95</v>
      </c>
      <c r="P71" s="21">
        <f t="shared" si="13"/>
        <v>49374.950000000186</v>
      </c>
      <c r="Q71" s="63">
        <f t="shared" si="14"/>
        <v>1.0000000000000038E-2</v>
      </c>
      <c r="R71" s="66">
        <f t="shared" si="8"/>
        <v>-13.899999999999977</v>
      </c>
      <c r="S71" s="54">
        <f t="shared" si="9"/>
        <v>-2.1654463312042339E-2</v>
      </c>
      <c r="U71" s="1">
        <f t="shared" si="10"/>
        <v>7883</v>
      </c>
      <c r="V71" s="2"/>
      <c r="W71" s="37"/>
    </row>
    <row r="72" spans="1:23" ht="14.4" x14ac:dyDescent="0.55000000000000004">
      <c r="A72" s="1">
        <f t="shared" si="11"/>
        <v>65</v>
      </c>
      <c r="B72" s="84">
        <v>1221</v>
      </c>
      <c r="C72" s="84">
        <v>1221</v>
      </c>
      <c r="D72" s="35" t="s">
        <v>87</v>
      </c>
      <c r="E72" s="48">
        <v>2937.9</v>
      </c>
      <c r="F72" s="58">
        <v>7636</v>
      </c>
      <c r="G72" s="75">
        <v>22433804</v>
      </c>
      <c r="H72" s="58">
        <v>0</v>
      </c>
      <c r="I72" s="75">
        <f t="shared" si="3"/>
        <v>22433804</v>
      </c>
      <c r="J72" s="61">
        <v>3035.9</v>
      </c>
      <c r="K72" s="22">
        <f t="shared" ref="K72:K135" si="15">ROUND(F72+$G$2,0)+T72</f>
        <v>7827</v>
      </c>
      <c r="L72" s="22">
        <f t="shared" si="4"/>
        <v>7827</v>
      </c>
      <c r="M72" s="82">
        <f t="shared" si="5"/>
        <v>23761989.300000001</v>
      </c>
      <c r="N72" s="22">
        <f t="shared" ref="N72:N83" si="16">MAX((G72*1.01)-M72,0)</f>
        <v>0</v>
      </c>
      <c r="O72" s="82">
        <f t="shared" si="6"/>
        <v>23761989.300000001</v>
      </c>
      <c r="P72" s="23">
        <f t="shared" ref="P72:P83" si="17">O72-I72</f>
        <v>1328185.3000000007</v>
      </c>
      <c r="Q72" s="64">
        <f t="shared" ref="Q72:Q83" si="18">P72/I72</f>
        <v>5.9204640461332406E-2</v>
      </c>
      <c r="R72" s="67">
        <f t="shared" ref="R72:R135" si="19">J72-E72</f>
        <v>98</v>
      </c>
      <c r="S72" s="55">
        <f t="shared" ref="S72:S135" si="20">R72/E72</f>
        <v>3.335715987610198E-2</v>
      </c>
      <c r="U72" s="1">
        <f t="shared" si="10"/>
        <v>7827</v>
      </c>
      <c r="V72" s="2"/>
      <c r="W72" s="37"/>
    </row>
    <row r="73" spans="1:23" ht="14.4" x14ac:dyDescent="0.55000000000000004">
      <c r="A73" s="1">
        <f t="shared" si="11"/>
        <v>66</v>
      </c>
      <c r="B73" s="84">
        <v>1233</v>
      </c>
      <c r="C73" s="84">
        <v>1233</v>
      </c>
      <c r="D73" s="34" t="s">
        <v>88</v>
      </c>
      <c r="E73" s="47">
        <v>1173.0999999999999</v>
      </c>
      <c r="F73" s="57">
        <v>7635</v>
      </c>
      <c r="G73" s="74">
        <v>8956619</v>
      </c>
      <c r="H73" s="57">
        <v>0</v>
      </c>
      <c r="I73" s="74">
        <f t="shared" ref="I73:I136" si="21">G73+H73</f>
        <v>8956619</v>
      </c>
      <c r="J73" s="60">
        <v>1159.2</v>
      </c>
      <c r="K73" s="20">
        <f t="shared" si="15"/>
        <v>7826</v>
      </c>
      <c r="L73" s="20">
        <f t="shared" ref="L73:L136" si="22">U73</f>
        <v>7826</v>
      </c>
      <c r="M73" s="81">
        <f t="shared" ref="M73:M136" si="23">J73*L73</f>
        <v>9071899.2000000011</v>
      </c>
      <c r="N73" s="20">
        <f t="shared" si="16"/>
        <v>0</v>
      </c>
      <c r="O73" s="81">
        <f t="shared" ref="O73:O136" si="24">M73+N73</f>
        <v>9071899.2000000011</v>
      </c>
      <c r="P73" s="21">
        <f t="shared" si="17"/>
        <v>115280.20000000112</v>
      </c>
      <c r="Q73" s="63">
        <f t="shared" si="18"/>
        <v>1.2870950522736438E-2</v>
      </c>
      <c r="R73" s="66">
        <f t="shared" si="19"/>
        <v>-13.899999999999864</v>
      </c>
      <c r="S73" s="54">
        <f t="shared" si="20"/>
        <v>-1.1848947233824793E-2</v>
      </c>
      <c r="U73" s="1">
        <f t="shared" ref="U73:U136" si="25">IF(K73&lt;=7048,7048,K73)</f>
        <v>7826</v>
      </c>
      <c r="V73" s="2"/>
      <c r="W73" s="37"/>
    </row>
    <row r="74" spans="1:23" ht="14.4" x14ac:dyDescent="0.55000000000000004">
      <c r="A74" s="1">
        <f t="shared" ref="A74:A137" si="26">A73+1</f>
        <v>67</v>
      </c>
      <c r="B74" s="84">
        <v>1278</v>
      </c>
      <c r="C74" s="84">
        <v>1278</v>
      </c>
      <c r="D74" s="34" t="s">
        <v>89</v>
      </c>
      <c r="E74" s="47">
        <v>3604.2</v>
      </c>
      <c r="F74" s="57">
        <v>7646</v>
      </c>
      <c r="G74" s="74">
        <v>27557713</v>
      </c>
      <c r="H74" s="57">
        <v>0</v>
      </c>
      <c r="I74" s="74">
        <f t="shared" si="21"/>
        <v>27557713</v>
      </c>
      <c r="J74" s="60">
        <v>3558.4</v>
      </c>
      <c r="K74" s="20">
        <f t="shared" si="15"/>
        <v>7837</v>
      </c>
      <c r="L74" s="20">
        <f t="shared" si="22"/>
        <v>7837</v>
      </c>
      <c r="M74" s="81">
        <f t="shared" si="23"/>
        <v>27887180.800000001</v>
      </c>
      <c r="N74" s="20">
        <f t="shared" si="16"/>
        <v>0</v>
      </c>
      <c r="O74" s="81">
        <f t="shared" si="24"/>
        <v>27887180.800000001</v>
      </c>
      <c r="P74" s="21">
        <f t="shared" si="17"/>
        <v>329467.80000000075</v>
      </c>
      <c r="Q74" s="63">
        <f t="shared" si="18"/>
        <v>1.1955556689337782E-2</v>
      </c>
      <c r="R74" s="66">
        <f t="shared" si="19"/>
        <v>-45.799999999999727</v>
      </c>
      <c r="S74" s="54">
        <f t="shared" si="20"/>
        <v>-1.2707396925808703E-2</v>
      </c>
      <c r="U74" s="1">
        <f t="shared" si="25"/>
        <v>7837</v>
      </c>
      <c r="V74" s="2"/>
      <c r="W74" s="37"/>
    </row>
    <row r="75" spans="1:23" ht="14.4" x14ac:dyDescent="0.55000000000000004">
      <c r="A75" s="1">
        <f t="shared" si="26"/>
        <v>68</v>
      </c>
      <c r="B75" s="84">
        <v>1332</v>
      </c>
      <c r="C75" s="84">
        <v>1332</v>
      </c>
      <c r="D75" s="34" t="s">
        <v>90</v>
      </c>
      <c r="E75" s="47">
        <v>707.2</v>
      </c>
      <c r="F75" s="57">
        <v>7635</v>
      </c>
      <c r="G75" s="74">
        <v>5399472</v>
      </c>
      <c r="H75" s="57">
        <v>39928</v>
      </c>
      <c r="I75" s="74">
        <f t="shared" si="21"/>
        <v>5439400</v>
      </c>
      <c r="J75" s="60">
        <v>710.6</v>
      </c>
      <c r="K75" s="20">
        <f t="shared" si="15"/>
        <v>7826</v>
      </c>
      <c r="L75" s="20">
        <f t="shared" si="22"/>
        <v>7826</v>
      </c>
      <c r="M75" s="81">
        <f t="shared" si="23"/>
        <v>5561155.6000000006</v>
      </c>
      <c r="N75" s="20">
        <f t="shared" si="16"/>
        <v>0</v>
      </c>
      <c r="O75" s="81">
        <f t="shared" si="24"/>
        <v>5561155.6000000006</v>
      </c>
      <c r="P75" s="21">
        <f t="shared" si="17"/>
        <v>121755.60000000056</v>
      </c>
      <c r="Q75" s="63">
        <f t="shared" si="18"/>
        <v>2.2384012942604066E-2</v>
      </c>
      <c r="R75" s="66">
        <f t="shared" si="19"/>
        <v>3.3999999999999773</v>
      </c>
      <c r="S75" s="54">
        <f t="shared" si="20"/>
        <v>4.807692307692275E-3</v>
      </c>
      <c r="U75" s="1">
        <f t="shared" si="25"/>
        <v>7826</v>
      </c>
      <c r="V75" s="2"/>
      <c r="W75" s="37"/>
    </row>
    <row r="76" spans="1:23" ht="14.4" x14ac:dyDescent="0.55000000000000004">
      <c r="A76" s="1">
        <f t="shared" si="26"/>
        <v>69</v>
      </c>
      <c r="B76" s="84">
        <v>1337</v>
      </c>
      <c r="C76" s="84">
        <v>1337</v>
      </c>
      <c r="D76" s="34" t="s">
        <v>91</v>
      </c>
      <c r="E76" s="47">
        <v>5147.8999999999996</v>
      </c>
      <c r="F76" s="57">
        <v>7635</v>
      </c>
      <c r="G76" s="74">
        <v>39304217</v>
      </c>
      <c r="H76" s="57">
        <v>0</v>
      </c>
      <c r="I76" s="74">
        <f t="shared" si="21"/>
        <v>39304217</v>
      </c>
      <c r="J76" s="60">
        <v>5075.2</v>
      </c>
      <c r="K76" s="20">
        <f t="shared" si="15"/>
        <v>7826</v>
      </c>
      <c r="L76" s="20">
        <f t="shared" si="22"/>
        <v>7826</v>
      </c>
      <c r="M76" s="81">
        <f t="shared" si="23"/>
        <v>39718515.199999996</v>
      </c>
      <c r="N76" s="20">
        <f t="shared" si="16"/>
        <v>0</v>
      </c>
      <c r="O76" s="81">
        <f t="shared" si="24"/>
        <v>39718515.199999996</v>
      </c>
      <c r="P76" s="21">
        <f t="shared" si="17"/>
        <v>414298.19999999553</v>
      </c>
      <c r="Q76" s="63">
        <f t="shared" si="18"/>
        <v>1.0540807873109279E-2</v>
      </c>
      <c r="R76" s="66">
        <f t="shared" si="19"/>
        <v>-72.699999999999818</v>
      </c>
      <c r="S76" s="54">
        <f t="shared" si="20"/>
        <v>-1.4122263447230875E-2</v>
      </c>
      <c r="U76" s="1">
        <f t="shared" si="25"/>
        <v>7826</v>
      </c>
      <c r="V76" s="2"/>
      <c r="W76" s="37"/>
    </row>
    <row r="77" spans="1:23" ht="14.4" x14ac:dyDescent="0.55000000000000004">
      <c r="A77" s="1">
        <f t="shared" si="26"/>
        <v>70</v>
      </c>
      <c r="B77" s="84">
        <v>1350</v>
      </c>
      <c r="C77" s="84">
        <v>1350</v>
      </c>
      <c r="D77" s="35" t="s">
        <v>92</v>
      </c>
      <c r="E77" s="48">
        <v>463.9</v>
      </c>
      <c r="F77" s="58">
        <v>7635</v>
      </c>
      <c r="G77" s="75">
        <v>3541877</v>
      </c>
      <c r="H77" s="58">
        <v>0</v>
      </c>
      <c r="I77" s="75">
        <f t="shared" si="21"/>
        <v>3541877</v>
      </c>
      <c r="J77" s="61">
        <v>441.7</v>
      </c>
      <c r="K77" s="22">
        <f t="shared" si="15"/>
        <v>7826</v>
      </c>
      <c r="L77" s="22">
        <f t="shared" si="22"/>
        <v>7826</v>
      </c>
      <c r="M77" s="82">
        <f t="shared" si="23"/>
        <v>3456744.1999999997</v>
      </c>
      <c r="N77" s="22">
        <f t="shared" si="16"/>
        <v>120551.5700000003</v>
      </c>
      <c r="O77" s="82">
        <f t="shared" si="24"/>
        <v>3577295.77</v>
      </c>
      <c r="P77" s="23">
        <f t="shared" si="17"/>
        <v>35418.770000000019</v>
      </c>
      <c r="Q77" s="64">
        <f t="shared" si="18"/>
        <v>1.0000000000000005E-2</v>
      </c>
      <c r="R77" s="67">
        <f t="shared" si="19"/>
        <v>-22.199999999999989</v>
      </c>
      <c r="S77" s="55">
        <f t="shared" si="20"/>
        <v>-4.7855141194222871E-2</v>
      </c>
      <c r="U77" s="1">
        <f t="shared" si="25"/>
        <v>7826</v>
      </c>
      <c r="V77" s="2"/>
      <c r="W77" s="37"/>
    </row>
    <row r="78" spans="1:23" ht="14.4" x14ac:dyDescent="0.55000000000000004">
      <c r="A78" s="1">
        <f t="shared" si="26"/>
        <v>71</v>
      </c>
      <c r="B78" s="84">
        <v>1359</v>
      </c>
      <c r="C78" s="84">
        <v>1359</v>
      </c>
      <c r="D78" s="34" t="s">
        <v>93</v>
      </c>
      <c r="E78" s="47">
        <v>452.9</v>
      </c>
      <c r="F78" s="57">
        <v>7635</v>
      </c>
      <c r="G78" s="74">
        <v>3457892</v>
      </c>
      <c r="H78" s="57">
        <v>150905</v>
      </c>
      <c r="I78" s="74">
        <f t="shared" si="21"/>
        <v>3608797</v>
      </c>
      <c r="J78" s="60">
        <v>454.9</v>
      </c>
      <c r="K78" s="20">
        <f t="shared" si="15"/>
        <v>7826</v>
      </c>
      <c r="L78" s="20">
        <f t="shared" si="22"/>
        <v>7826</v>
      </c>
      <c r="M78" s="81">
        <f t="shared" si="23"/>
        <v>3560047.4</v>
      </c>
      <c r="N78" s="20">
        <f t="shared" si="16"/>
        <v>0</v>
      </c>
      <c r="O78" s="81">
        <f t="shared" si="24"/>
        <v>3560047.4</v>
      </c>
      <c r="P78" s="21">
        <f t="shared" si="17"/>
        <v>-48749.600000000093</v>
      </c>
      <c r="Q78" s="63">
        <f t="shared" si="18"/>
        <v>-1.3508545922644053E-2</v>
      </c>
      <c r="R78" s="66">
        <f t="shared" si="19"/>
        <v>2</v>
      </c>
      <c r="S78" s="54">
        <f t="shared" si="20"/>
        <v>4.4159858688452196E-3</v>
      </c>
      <c r="U78" s="1">
        <f t="shared" si="25"/>
        <v>7826</v>
      </c>
      <c r="V78" s="2"/>
      <c r="W78" s="37"/>
    </row>
    <row r="79" spans="1:23" ht="14.4" x14ac:dyDescent="0.55000000000000004">
      <c r="A79" s="1">
        <f t="shared" si="26"/>
        <v>72</v>
      </c>
      <c r="B79" s="84">
        <v>1368</v>
      </c>
      <c r="C79" s="84">
        <v>1368</v>
      </c>
      <c r="D79" s="34" t="s">
        <v>94</v>
      </c>
      <c r="E79" s="47">
        <v>741.9</v>
      </c>
      <c r="F79" s="57">
        <v>7635</v>
      </c>
      <c r="G79" s="74">
        <v>5664407</v>
      </c>
      <c r="H79" s="57">
        <v>1853</v>
      </c>
      <c r="I79" s="74">
        <f t="shared" si="21"/>
        <v>5666260</v>
      </c>
      <c r="J79" s="60">
        <v>757.2</v>
      </c>
      <c r="K79" s="20">
        <f t="shared" si="15"/>
        <v>7826</v>
      </c>
      <c r="L79" s="20">
        <f t="shared" si="22"/>
        <v>7826</v>
      </c>
      <c r="M79" s="81">
        <f t="shared" si="23"/>
        <v>5925847.2000000002</v>
      </c>
      <c r="N79" s="20">
        <f t="shared" si="16"/>
        <v>0</v>
      </c>
      <c r="O79" s="81">
        <f t="shared" si="24"/>
        <v>5925847.2000000002</v>
      </c>
      <c r="P79" s="21">
        <f t="shared" si="17"/>
        <v>259587.20000000019</v>
      </c>
      <c r="Q79" s="63">
        <f t="shared" si="18"/>
        <v>4.5812793624013047E-2</v>
      </c>
      <c r="R79" s="66">
        <f t="shared" si="19"/>
        <v>15.300000000000068</v>
      </c>
      <c r="S79" s="54">
        <f t="shared" si="20"/>
        <v>2.0622725434694796E-2</v>
      </c>
      <c r="U79" s="1">
        <f t="shared" si="25"/>
        <v>7826</v>
      </c>
      <c r="V79" s="2"/>
      <c r="W79" s="37"/>
    </row>
    <row r="80" spans="1:23" ht="14.4" x14ac:dyDescent="0.55000000000000004">
      <c r="A80" s="1">
        <f t="shared" si="26"/>
        <v>73</v>
      </c>
      <c r="B80" s="84">
        <v>1413</v>
      </c>
      <c r="C80" s="84">
        <v>1413</v>
      </c>
      <c r="D80" s="34" t="s">
        <v>95</v>
      </c>
      <c r="E80" s="47">
        <v>425</v>
      </c>
      <c r="F80" s="57">
        <v>7747</v>
      </c>
      <c r="G80" s="74">
        <v>3292475</v>
      </c>
      <c r="H80" s="57">
        <v>0</v>
      </c>
      <c r="I80" s="74">
        <f t="shared" si="21"/>
        <v>3292475</v>
      </c>
      <c r="J80" s="60">
        <v>435</v>
      </c>
      <c r="K80" s="20">
        <f t="shared" si="15"/>
        <v>7938</v>
      </c>
      <c r="L80" s="20">
        <f t="shared" si="22"/>
        <v>7938</v>
      </c>
      <c r="M80" s="81">
        <f t="shared" si="23"/>
        <v>3453030</v>
      </c>
      <c r="N80" s="20">
        <f t="shared" si="16"/>
        <v>0</v>
      </c>
      <c r="O80" s="81">
        <f t="shared" si="24"/>
        <v>3453030</v>
      </c>
      <c r="P80" s="21">
        <f t="shared" si="17"/>
        <v>160555</v>
      </c>
      <c r="Q80" s="63">
        <f t="shared" si="18"/>
        <v>4.8764227518811834E-2</v>
      </c>
      <c r="R80" s="66">
        <f t="shared" si="19"/>
        <v>10</v>
      </c>
      <c r="S80" s="54">
        <f t="shared" si="20"/>
        <v>2.3529411764705882E-2</v>
      </c>
      <c r="U80" s="1">
        <f t="shared" si="25"/>
        <v>7938</v>
      </c>
      <c r="V80" s="2"/>
      <c r="W80" s="37"/>
    </row>
    <row r="81" spans="1:23" ht="14.4" x14ac:dyDescent="0.55000000000000004">
      <c r="A81" s="1">
        <f t="shared" si="26"/>
        <v>74</v>
      </c>
      <c r="B81" s="84">
        <v>1431</v>
      </c>
      <c r="C81" s="84">
        <v>1431</v>
      </c>
      <c r="D81" s="34" t="s">
        <v>96</v>
      </c>
      <c r="E81" s="47">
        <v>382.1</v>
      </c>
      <c r="F81" s="57">
        <v>7647</v>
      </c>
      <c r="G81" s="74">
        <v>2921919</v>
      </c>
      <c r="H81" s="57">
        <v>170772</v>
      </c>
      <c r="I81" s="74">
        <f t="shared" si="21"/>
        <v>3092691</v>
      </c>
      <c r="J81" s="60">
        <v>376.2</v>
      </c>
      <c r="K81" s="20">
        <f t="shared" si="15"/>
        <v>7838</v>
      </c>
      <c r="L81" s="20">
        <f t="shared" si="22"/>
        <v>7838</v>
      </c>
      <c r="M81" s="81">
        <f t="shared" si="23"/>
        <v>2948655.6</v>
      </c>
      <c r="N81" s="20">
        <f t="shared" si="16"/>
        <v>2482.589999999851</v>
      </c>
      <c r="O81" s="81">
        <f t="shared" si="24"/>
        <v>2951138.19</v>
      </c>
      <c r="P81" s="21">
        <f t="shared" si="17"/>
        <v>-141552.81000000006</v>
      </c>
      <c r="Q81" s="63">
        <f t="shared" si="18"/>
        <v>-4.5770110884016557E-2</v>
      </c>
      <c r="R81" s="66">
        <f t="shared" si="19"/>
        <v>-5.9000000000000341</v>
      </c>
      <c r="S81" s="54">
        <f t="shared" si="20"/>
        <v>-1.5440984035592865E-2</v>
      </c>
      <c r="U81" s="1">
        <f t="shared" si="25"/>
        <v>7838</v>
      </c>
      <c r="V81" s="2"/>
      <c r="W81" s="37"/>
    </row>
    <row r="82" spans="1:23" ht="14.4" x14ac:dyDescent="0.55000000000000004">
      <c r="A82" s="1">
        <f t="shared" si="26"/>
        <v>75</v>
      </c>
      <c r="B82" s="84">
        <v>1476</v>
      </c>
      <c r="C82" s="84">
        <v>1476</v>
      </c>
      <c r="D82" s="35" t="s">
        <v>97</v>
      </c>
      <c r="E82" s="48">
        <v>8707.7000000000007</v>
      </c>
      <c r="F82" s="58">
        <v>7669</v>
      </c>
      <c r="G82" s="75">
        <v>66779351</v>
      </c>
      <c r="H82" s="58">
        <v>0</v>
      </c>
      <c r="I82" s="75">
        <f t="shared" si="21"/>
        <v>66779351</v>
      </c>
      <c r="J82" s="61">
        <v>8632.4</v>
      </c>
      <c r="K82" s="22">
        <f t="shared" si="15"/>
        <v>7860</v>
      </c>
      <c r="L82" s="22">
        <f t="shared" si="22"/>
        <v>7860</v>
      </c>
      <c r="M82" s="82">
        <f t="shared" si="23"/>
        <v>67850664</v>
      </c>
      <c r="N82" s="22">
        <f t="shared" si="16"/>
        <v>0</v>
      </c>
      <c r="O82" s="82">
        <f t="shared" si="24"/>
        <v>67850664</v>
      </c>
      <c r="P82" s="23">
        <f t="shared" si="17"/>
        <v>1071313</v>
      </c>
      <c r="Q82" s="64">
        <f t="shared" si="18"/>
        <v>1.6042578790560574E-2</v>
      </c>
      <c r="R82" s="67">
        <f t="shared" si="19"/>
        <v>-75.300000000001091</v>
      </c>
      <c r="S82" s="55">
        <f t="shared" si="20"/>
        <v>-8.6475188626159698E-3</v>
      </c>
      <c r="U82" s="1">
        <f t="shared" si="25"/>
        <v>7860</v>
      </c>
      <c r="V82" s="2"/>
      <c r="W82" s="37"/>
    </row>
    <row r="83" spans="1:23" ht="14.4" x14ac:dyDescent="0.55000000000000004">
      <c r="A83" s="1">
        <f t="shared" si="26"/>
        <v>76</v>
      </c>
      <c r="B83" s="84">
        <v>1503</v>
      </c>
      <c r="C83" s="84">
        <v>1503</v>
      </c>
      <c r="D83" s="34" t="s">
        <v>98</v>
      </c>
      <c r="E83" s="47">
        <v>1397</v>
      </c>
      <c r="F83" s="57">
        <v>7635</v>
      </c>
      <c r="G83" s="74">
        <v>10666095</v>
      </c>
      <c r="H83" s="57">
        <v>0</v>
      </c>
      <c r="I83" s="74">
        <f t="shared" si="21"/>
        <v>10666095</v>
      </c>
      <c r="J83" s="60">
        <v>1369.4</v>
      </c>
      <c r="K83" s="20">
        <f t="shared" si="15"/>
        <v>7826</v>
      </c>
      <c r="L83" s="20">
        <f t="shared" si="22"/>
        <v>7826</v>
      </c>
      <c r="M83" s="81">
        <f t="shared" si="23"/>
        <v>10716924.4</v>
      </c>
      <c r="N83" s="20">
        <f t="shared" si="16"/>
        <v>55831.549999998882</v>
      </c>
      <c r="O83" s="81">
        <f t="shared" si="24"/>
        <v>10772755.949999999</v>
      </c>
      <c r="P83" s="21">
        <f t="shared" si="17"/>
        <v>106660.94999999925</v>
      </c>
      <c r="Q83" s="63">
        <f t="shared" si="18"/>
        <v>9.9999999999999308E-3</v>
      </c>
      <c r="R83" s="66">
        <f t="shared" si="19"/>
        <v>-27.599999999999909</v>
      </c>
      <c r="S83" s="54">
        <f t="shared" si="20"/>
        <v>-1.9756621331424414E-2</v>
      </c>
      <c r="U83" s="1">
        <f t="shared" si="25"/>
        <v>7826</v>
      </c>
      <c r="V83" s="2"/>
      <c r="W83" s="37"/>
    </row>
    <row r="84" spans="1:23" ht="14.4" x14ac:dyDescent="0.55000000000000004">
      <c r="A84" s="1">
        <f t="shared" si="26"/>
        <v>77</v>
      </c>
      <c r="B84" s="84">
        <v>1576</v>
      </c>
      <c r="C84" s="84">
        <v>1576</v>
      </c>
      <c r="D84" s="34" t="s">
        <v>99</v>
      </c>
      <c r="E84" s="47">
        <v>3478</v>
      </c>
      <c r="F84" s="57">
        <v>7635</v>
      </c>
      <c r="G84" s="74">
        <v>26554530</v>
      </c>
      <c r="H84" s="57">
        <v>0</v>
      </c>
      <c r="I84" s="74">
        <f t="shared" si="21"/>
        <v>26554530</v>
      </c>
      <c r="J84" s="60">
        <v>3501.5</v>
      </c>
      <c r="K84" s="20">
        <f t="shared" si="15"/>
        <v>7826</v>
      </c>
      <c r="L84" s="20">
        <f t="shared" si="22"/>
        <v>7826</v>
      </c>
      <c r="M84" s="81">
        <f t="shared" si="23"/>
        <v>27402739</v>
      </c>
      <c r="N84" s="20">
        <f>MAX((G84*1.01)-M84,0)</f>
        <v>0</v>
      </c>
      <c r="O84" s="81">
        <f>M84+N84</f>
        <v>27402739</v>
      </c>
      <c r="P84" s="21">
        <f>O84-I84</f>
        <v>848209</v>
      </c>
      <c r="Q84" s="63">
        <f>P84/I84</f>
        <v>3.1942158268287932E-2</v>
      </c>
      <c r="R84" s="66">
        <f t="shared" si="19"/>
        <v>23.5</v>
      </c>
      <c r="S84" s="54">
        <f t="shared" si="20"/>
        <v>6.7567567567567571E-3</v>
      </c>
      <c r="U84" s="1">
        <f t="shared" si="25"/>
        <v>7826</v>
      </c>
      <c r="V84" s="2"/>
      <c r="W84" s="37"/>
    </row>
    <row r="85" spans="1:23" ht="14.4" x14ac:dyDescent="0.55000000000000004">
      <c r="A85" s="1">
        <f t="shared" si="26"/>
        <v>78</v>
      </c>
      <c r="B85" s="84">
        <v>1602</v>
      </c>
      <c r="C85" s="84">
        <v>1602</v>
      </c>
      <c r="D85" s="34" t="s">
        <v>100</v>
      </c>
      <c r="E85" s="47">
        <v>432.4</v>
      </c>
      <c r="F85" s="57">
        <v>7635</v>
      </c>
      <c r="G85" s="74">
        <v>3301374</v>
      </c>
      <c r="H85" s="57">
        <v>209342</v>
      </c>
      <c r="I85" s="74">
        <f t="shared" si="21"/>
        <v>3510716</v>
      </c>
      <c r="J85" s="60">
        <v>442.1</v>
      </c>
      <c r="K85" s="20">
        <f t="shared" si="15"/>
        <v>7826</v>
      </c>
      <c r="L85" s="20">
        <f t="shared" si="22"/>
        <v>7826</v>
      </c>
      <c r="M85" s="81">
        <f t="shared" si="23"/>
        <v>3459874.6</v>
      </c>
      <c r="N85" s="20">
        <f t="shared" ref="N85:N148" si="27">MAX((G85*1.01)-M85,0)</f>
        <v>0</v>
      </c>
      <c r="O85" s="81">
        <f t="shared" si="24"/>
        <v>3459874.6</v>
      </c>
      <c r="P85" s="21">
        <f t="shared" ref="P85:P148" si="28">O85-I85</f>
        <v>-50841.399999999907</v>
      </c>
      <c r="Q85" s="63">
        <f t="shared" ref="Q85:Q148" si="29">P85/I85</f>
        <v>-1.448177522761736E-2</v>
      </c>
      <c r="R85" s="66">
        <f t="shared" si="19"/>
        <v>9.7000000000000455</v>
      </c>
      <c r="S85" s="54">
        <f t="shared" si="20"/>
        <v>2.243293246993535E-2</v>
      </c>
      <c r="U85" s="1">
        <f t="shared" si="25"/>
        <v>7826</v>
      </c>
      <c r="V85" s="2"/>
      <c r="W85" s="37"/>
    </row>
    <row r="86" spans="1:23" ht="14.4" x14ac:dyDescent="0.55000000000000004">
      <c r="A86" s="1">
        <f t="shared" si="26"/>
        <v>79</v>
      </c>
      <c r="B86" s="84">
        <v>1611</v>
      </c>
      <c r="C86" s="84">
        <v>1611</v>
      </c>
      <c r="D86" s="34" t="s">
        <v>101</v>
      </c>
      <c r="E86" s="47">
        <v>14164.5</v>
      </c>
      <c r="F86" s="57">
        <v>7635</v>
      </c>
      <c r="G86" s="74">
        <v>108145958</v>
      </c>
      <c r="H86" s="57">
        <v>0</v>
      </c>
      <c r="I86" s="74">
        <f t="shared" si="21"/>
        <v>108145958</v>
      </c>
      <c r="J86" s="60">
        <v>13786.1</v>
      </c>
      <c r="K86" s="20">
        <f t="shared" si="15"/>
        <v>7826</v>
      </c>
      <c r="L86" s="20">
        <f t="shared" si="22"/>
        <v>7826</v>
      </c>
      <c r="M86" s="81">
        <f t="shared" si="23"/>
        <v>107890018.60000001</v>
      </c>
      <c r="N86" s="20">
        <f t="shared" si="27"/>
        <v>1337398.9799999893</v>
      </c>
      <c r="O86" s="81">
        <f t="shared" si="24"/>
        <v>109227417.58</v>
      </c>
      <c r="P86" s="21">
        <f t="shared" si="28"/>
        <v>1081459.5799999982</v>
      </c>
      <c r="Q86" s="63">
        <f t="shared" si="29"/>
        <v>9.9999999999999829E-3</v>
      </c>
      <c r="R86" s="66">
        <f t="shared" si="19"/>
        <v>-378.39999999999964</v>
      </c>
      <c r="S86" s="54">
        <f t="shared" si="20"/>
        <v>-2.6714674008966051E-2</v>
      </c>
      <c r="U86" s="1">
        <f t="shared" si="25"/>
        <v>7826</v>
      </c>
      <c r="V86" s="2"/>
      <c r="W86" s="37"/>
    </row>
    <row r="87" spans="1:23" ht="14.4" x14ac:dyDescent="0.55000000000000004">
      <c r="A87" s="1">
        <f t="shared" si="26"/>
        <v>80</v>
      </c>
      <c r="B87" s="84">
        <v>1619</v>
      </c>
      <c r="C87" s="84">
        <v>1619</v>
      </c>
      <c r="D87" s="35" t="s">
        <v>102</v>
      </c>
      <c r="E87" s="48">
        <v>1148.7</v>
      </c>
      <c r="F87" s="58">
        <v>7635</v>
      </c>
      <c r="G87" s="75">
        <v>8770325</v>
      </c>
      <c r="H87" s="58">
        <v>83207</v>
      </c>
      <c r="I87" s="75">
        <f t="shared" si="21"/>
        <v>8853532</v>
      </c>
      <c r="J87" s="61">
        <v>1117.9000000000001</v>
      </c>
      <c r="K87" s="22">
        <f t="shared" si="15"/>
        <v>7826</v>
      </c>
      <c r="L87" s="22">
        <f t="shared" si="22"/>
        <v>7826</v>
      </c>
      <c r="M87" s="82">
        <f t="shared" si="23"/>
        <v>8748685.4000000004</v>
      </c>
      <c r="N87" s="22">
        <f t="shared" si="27"/>
        <v>109342.84999999963</v>
      </c>
      <c r="O87" s="82">
        <f t="shared" si="24"/>
        <v>8858028.25</v>
      </c>
      <c r="P87" s="23">
        <f t="shared" si="28"/>
        <v>4496.25</v>
      </c>
      <c r="Q87" s="64">
        <f t="shared" si="29"/>
        <v>5.0784816726251176E-4</v>
      </c>
      <c r="R87" s="67">
        <f t="shared" si="19"/>
        <v>-30.799999999999955</v>
      </c>
      <c r="S87" s="55">
        <f t="shared" si="20"/>
        <v>-2.6812918951858583E-2</v>
      </c>
      <c r="U87" s="1">
        <f t="shared" si="25"/>
        <v>7826</v>
      </c>
      <c r="V87" s="2"/>
      <c r="W87" s="37"/>
    </row>
    <row r="88" spans="1:23" ht="14.4" x14ac:dyDescent="0.55000000000000004">
      <c r="A88" s="1">
        <f t="shared" si="26"/>
        <v>81</v>
      </c>
      <c r="B88" s="84">
        <v>1638</v>
      </c>
      <c r="C88" s="84">
        <v>1638</v>
      </c>
      <c r="D88" s="34" t="s">
        <v>103</v>
      </c>
      <c r="E88" s="47">
        <v>1522.6</v>
      </c>
      <c r="F88" s="57">
        <v>7635</v>
      </c>
      <c r="G88" s="74">
        <v>11625051</v>
      </c>
      <c r="H88" s="57">
        <v>0</v>
      </c>
      <c r="I88" s="74">
        <f t="shared" si="21"/>
        <v>11625051</v>
      </c>
      <c r="J88" s="60">
        <v>1508.6</v>
      </c>
      <c r="K88" s="20">
        <f t="shared" si="15"/>
        <v>7826</v>
      </c>
      <c r="L88" s="20">
        <f t="shared" si="22"/>
        <v>7826</v>
      </c>
      <c r="M88" s="81">
        <f t="shared" si="23"/>
        <v>11806303.6</v>
      </c>
      <c r="N88" s="20">
        <f t="shared" si="27"/>
        <v>0</v>
      </c>
      <c r="O88" s="81">
        <f t="shared" si="24"/>
        <v>11806303.6</v>
      </c>
      <c r="P88" s="21">
        <f t="shared" si="28"/>
        <v>181252.59999999963</v>
      </c>
      <c r="Q88" s="63">
        <f t="shared" si="29"/>
        <v>1.5591553103723985E-2</v>
      </c>
      <c r="R88" s="66">
        <f t="shared" si="19"/>
        <v>-14</v>
      </c>
      <c r="S88" s="54">
        <f t="shared" si="20"/>
        <v>-9.1947983712071454E-3</v>
      </c>
      <c r="U88" s="1">
        <f t="shared" si="25"/>
        <v>7826</v>
      </c>
      <c r="V88" s="2"/>
      <c r="W88" s="37"/>
    </row>
    <row r="89" spans="1:23" ht="14.4" x14ac:dyDescent="0.55000000000000004">
      <c r="A89" s="1">
        <f t="shared" si="26"/>
        <v>82</v>
      </c>
      <c r="B89" s="84">
        <v>1675</v>
      </c>
      <c r="C89" s="84">
        <v>1675</v>
      </c>
      <c r="D89" s="34" t="s">
        <v>104</v>
      </c>
      <c r="E89" s="47">
        <v>200</v>
      </c>
      <c r="F89" s="57">
        <v>7775</v>
      </c>
      <c r="G89" s="74">
        <v>1555000</v>
      </c>
      <c r="H89" s="57">
        <v>0</v>
      </c>
      <c r="I89" s="74">
        <f t="shared" si="21"/>
        <v>1555000</v>
      </c>
      <c r="J89" s="60">
        <v>183</v>
      </c>
      <c r="K89" s="20">
        <f t="shared" si="15"/>
        <v>7966</v>
      </c>
      <c r="L89" s="20">
        <f t="shared" si="22"/>
        <v>7966</v>
      </c>
      <c r="M89" s="81">
        <f t="shared" si="23"/>
        <v>1457778</v>
      </c>
      <c r="N89" s="20">
        <f t="shared" si="27"/>
        <v>112772</v>
      </c>
      <c r="O89" s="81">
        <f t="shared" si="24"/>
        <v>1570550</v>
      </c>
      <c r="P89" s="21">
        <f t="shared" si="28"/>
        <v>15550</v>
      </c>
      <c r="Q89" s="63">
        <f t="shared" si="29"/>
        <v>0.01</v>
      </c>
      <c r="R89" s="66">
        <f t="shared" si="19"/>
        <v>-17</v>
      </c>
      <c r="S89" s="54">
        <f t="shared" si="20"/>
        <v>-8.5000000000000006E-2</v>
      </c>
      <c r="U89" s="1">
        <f t="shared" si="25"/>
        <v>7966</v>
      </c>
      <c r="V89" s="2"/>
      <c r="W89" s="37"/>
    </row>
    <row r="90" spans="1:23" ht="14.4" x14ac:dyDescent="0.55000000000000004">
      <c r="A90" s="1">
        <f t="shared" si="26"/>
        <v>83</v>
      </c>
      <c r="B90" s="84">
        <v>1701</v>
      </c>
      <c r="C90" s="84">
        <v>1701</v>
      </c>
      <c r="D90" s="34" t="s">
        <v>105</v>
      </c>
      <c r="E90" s="47">
        <v>2026.3</v>
      </c>
      <c r="F90" s="57">
        <v>7635</v>
      </c>
      <c r="G90" s="74">
        <v>15470801</v>
      </c>
      <c r="H90" s="57">
        <v>0</v>
      </c>
      <c r="I90" s="74">
        <f t="shared" si="21"/>
        <v>15470801</v>
      </c>
      <c r="J90" s="60">
        <v>1958.5</v>
      </c>
      <c r="K90" s="20">
        <f t="shared" si="15"/>
        <v>7826</v>
      </c>
      <c r="L90" s="20">
        <f t="shared" si="22"/>
        <v>7826</v>
      </c>
      <c r="M90" s="81">
        <f t="shared" si="23"/>
        <v>15327221</v>
      </c>
      <c r="N90" s="20">
        <f t="shared" si="27"/>
        <v>298288.00999999978</v>
      </c>
      <c r="O90" s="81">
        <f t="shared" si="24"/>
        <v>15625509.01</v>
      </c>
      <c r="P90" s="21">
        <f t="shared" si="28"/>
        <v>154708.00999999978</v>
      </c>
      <c r="Q90" s="63">
        <f t="shared" si="29"/>
        <v>9.9999999999999863E-3</v>
      </c>
      <c r="R90" s="66">
        <f t="shared" si="19"/>
        <v>-67.799999999999955</v>
      </c>
      <c r="S90" s="54">
        <f t="shared" si="20"/>
        <v>-3.3460000987020656E-2</v>
      </c>
      <c r="U90" s="1">
        <f t="shared" si="25"/>
        <v>7826</v>
      </c>
      <c r="V90" s="2"/>
      <c r="W90" s="37"/>
    </row>
    <row r="91" spans="1:23" ht="14.4" x14ac:dyDescent="0.55000000000000004">
      <c r="A91" s="1">
        <f t="shared" si="26"/>
        <v>84</v>
      </c>
      <c r="B91" s="84">
        <v>1719</v>
      </c>
      <c r="C91" s="84">
        <v>1719</v>
      </c>
      <c r="D91" s="34" t="s">
        <v>106</v>
      </c>
      <c r="E91" s="47">
        <v>862.9</v>
      </c>
      <c r="F91" s="57">
        <v>7635</v>
      </c>
      <c r="G91" s="74">
        <v>6588242</v>
      </c>
      <c r="H91" s="57">
        <v>0</v>
      </c>
      <c r="I91" s="74">
        <f t="shared" si="21"/>
        <v>6588242</v>
      </c>
      <c r="J91" s="60">
        <v>864.3</v>
      </c>
      <c r="K91" s="20">
        <f t="shared" si="15"/>
        <v>7826</v>
      </c>
      <c r="L91" s="20">
        <f t="shared" si="22"/>
        <v>7826</v>
      </c>
      <c r="M91" s="81">
        <f t="shared" si="23"/>
        <v>6764011.7999999998</v>
      </c>
      <c r="N91" s="20">
        <f t="shared" si="27"/>
        <v>0</v>
      </c>
      <c r="O91" s="81">
        <f t="shared" si="24"/>
        <v>6764011.7999999998</v>
      </c>
      <c r="P91" s="21">
        <f t="shared" si="28"/>
        <v>175769.79999999981</v>
      </c>
      <c r="Q91" s="63">
        <f t="shared" si="29"/>
        <v>2.6679317487123242E-2</v>
      </c>
      <c r="R91" s="66">
        <f t="shared" si="19"/>
        <v>1.3999999999999773</v>
      </c>
      <c r="S91" s="54">
        <f t="shared" si="20"/>
        <v>1.6224359717232325E-3</v>
      </c>
      <c r="U91" s="1">
        <f t="shared" si="25"/>
        <v>7826</v>
      </c>
      <c r="V91" s="2"/>
      <c r="W91" s="37"/>
    </row>
    <row r="92" spans="1:23" ht="14.4" x14ac:dyDescent="0.55000000000000004">
      <c r="A92" s="1">
        <f t="shared" si="26"/>
        <v>85</v>
      </c>
      <c r="B92" s="84">
        <v>1737</v>
      </c>
      <c r="C92" s="84">
        <v>1737</v>
      </c>
      <c r="D92" s="35" t="s">
        <v>107</v>
      </c>
      <c r="E92" s="48">
        <v>30773.9</v>
      </c>
      <c r="F92" s="58">
        <v>7668</v>
      </c>
      <c r="G92" s="75">
        <v>235974265</v>
      </c>
      <c r="H92" s="58">
        <v>0</v>
      </c>
      <c r="I92" s="75">
        <f t="shared" si="21"/>
        <v>235974265</v>
      </c>
      <c r="J92" s="61">
        <v>30801.7</v>
      </c>
      <c r="K92" s="22">
        <f t="shared" si="15"/>
        <v>7859</v>
      </c>
      <c r="L92" s="22">
        <f t="shared" si="22"/>
        <v>7859</v>
      </c>
      <c r="M92" s="82">
        <f t="shared" si="23"/>
        <v>242070560.30000001</v>
      </c>
      <c r="N92" s="22">
        <f t="shared" si="27"/>
        <v>0</v>
      </c>
      <c r="O92" s="82">
        <f t="shared" si="24"/>
        <v>242070560.30000001</v>
      </c>
      <c r="P92" s="23">
        <f t="shared" si="28"/>
        <v>6096295.3000000119</v>
      </c>
      <c r="Q92" s="64">
        <f t="shared" si="29"/>
        <v>2.5834576918800922E-2</v>
      </c>
      <c r="R92" s="67">
        <f t="shared" si="19"/>
        <v>27.799999999999272</v>
      </c>
      <c r="S92" s="55">
        <f t="shared" si="20"/>
        <v>9.0336291467767399E-4</v>
      </c>
      <c r="U92" s="1">
        <f t="shared" si="25"/>
        <v>7859</v>
      </c>
      <c r="V92" s="2"/>
      <c r="W92" s="37"/>
    </row>
    <row r="93" spans="1:23" ht="14.4" x14ac:dyDescent="0.55000000000000004">
      <c r="A93" s="1">
        <f t="shared" si="26"/>
        <v>86</v>
      </c>
      <c r="B93" s="84">
        <v>1782</v>
      </c>
      <c r="C93" s="84">
        <v>1782</v>
      </c>
      <c r="D93" s="34" t="s">
        <v>108</v>
      </c>
      <c r="E93" s="47">
        <v>112</v>
      </c>
      <c r="F93" s="57">
        <v>7635</v>
      </c>
      <c r="G93" s="74">
        <v>855120</v>
      </c>
      <c r="H93" s="57">
        <v>0</v>
      </c>
      <c r="I93" s="74">
        <f t="shared" si="21"/>
        <v>855120</v>
      </c>
      <c r="J93" s="60">
        <v>87</v>
      </c>
      <c r="K93" s="20">
        <f t="shared" si="15"/>
        <v>7826</v>
      </c>
      <c r="L93" s="20">
        <f t="shared" si="22"/>
        <v>7826</v>
      </c>
      <c r="M93" s="81">
        <f t="shared" si="23"/>
        <v>680862</v>
      </c>
      <c r="N93" s="20">
        <f t="shared" si="27"/>
        <v>182809.19999999995</v>
      </c>
      <c r="O93" s="81">
        <f t="shared" si="24"/>
        <v>863671.2</v>
      </c>
      <c r="P93" s="21">
        <f t="shared" si="28"/>
        <v>8551.1999999999534</v>
      </c>
      <c r="Q93" s="63">
        <f t="shared" si="29"/>
        <v>9.9999999999999447E-3</v>
      </c>
      <c r="R93" s="66">
        <f t="shared" si="19"/>
        <v>-25</v>
      </c>
      <c r="S93" s="54">
        <f t="shared" si="20"/>
        <v>-0.22321428571428573</v>
      </c>
      <c r="U93" s="1">
        <f t="shared" si="25"/>
        <v>7826</v>
      </c>
      <c r="V93" s="2"/>
      <c r="W93" s="37"/>
    </row>
    <row r="94" spans="1:23" ht="14.4" x14ac:dyDescent="0.55000000000000004">
      <c r="A94" s="1">
        <f t="shared" si="26"/>
        <v>87</v>
      </c>
      <c r="B94" s="84">
        <v>1791</v>
      </c>
      <c r="C94" s="84">
        <v>1791</v>
      </c>
      <c r="D94" s="34" t="s">
        <v>109</v>
      </c>
      <c r="E94" s="47">
        <v>876.2</v>
      </c>
      <c r="F94" s="57">
        <v>7635</v>
      </c>
      <c r="G94" s="74">
        <v>6689787</v>
      </c>
      <c r="H94" s="57">
        <v>0</v>
      </c>
      <c r="I94" s="74">
        <f t="shared" si="21"/>
        <v>6689787</v>
      </c>
      <c r="J94" s="60">
        <v>872.5</v>
      </c>
      <c r="K94" s="20">
        <f t="shared" si="15"/>
        <v>7826</v>
      </c>
      <c r="L94" s="20">
        <f t="shared" si="22"/>
        <v>7826</v>
      </c>
      <c r="M94" s="81">
        <f t="shared" si="23"/>
        <v>6828185</v>
      </c>
      <c r="N94" s="20">
        <f t="shared" si="27"/>
        <v>0</v>
      </c>
      <c r="O94" s="81">
        <f t="shared" si="24"/>
        <v>6828185</v>
      </c>
      <c r="P94" s="21">
        <f t="shared" si="28"/>
        <v>138398</v>
      </c>
      <c r="Q94" s="63">
        <f t="shared" si="29"/>
        <v>2.068795314409861E-2</v>
      </c>
      <c r="R94" s="66">
        <f t="shared" si="19"/>
        <v>-3.7000000000000455</v>
      </c>
      <c r="S94" s="54">
        <f t="shared" si="20"/>
        <v>-4.2227801871719305E-3</v>
      </c>
      <c r="U94" s="1">
        <f t="shared" si="25"/>
        <v>7826</v>
      </c>
      <c r="V94" s="2"/>
      <c r="W94" s="37"/>
    </row>
    <row r="95" spans="1:23" ht="14.4" x14ac:dyDescent="0.55000000000000004">
      <c r="A95" s="1">
        <f t="shared" si="26"/>
        <v>88</v>
      </c>
      <c r="B95" s="84">
        <v>1863</v>
      </c>
      <c r="C95" s="84">
        <v>1863</v>
      </c>
      <c r="D95" s="34" t="s">
        <v>110</v>
      </c>
      <c r="E95" s="47">
        <v>10064.1</v>
      </c>
      <c r="F95" s="57">
        <v>7635</v>
      </c>
      <c r="G95" s="74">
        <v>76839404</v>
      </c>
      <c r="H95" s="57">
        <v>0</v>
      </c>
      <c r="I95" s="74">
        <f t="shared" si="21"/>
        <v>76839404</v>
      </c>
      <c r="J95" s="60">
        <v>9996</v>
      </c>
      <c r="K95" s="20">
        <f t="shared" si="15"/>
        <v>7826</v>
      </c>
      <c r="L95" s="20">
        <f t="shared" si="22"/>
        <v>7826</v>
      </c>
      <c r="M95" s="81">
        <f t="shared" si="23"/>
        <v>78228696</v>
      </c>
      <c r="N95" s="20">
        <f t="shared" si="27"/>
        <v>0</v>
      </c>
      <c r="O95" s="81">
        <f t="shared" si="24"/>
        <v>78228696</v>
      </c>
      <c r="P95" s="21">
        <f t="shared" si="28"/>
        <v>1389292</v>
      </c>
      <c r="Q95" s="63">
        <f t="shared" si="29"/>
        <v>1.8080462987453676E-2</v>
      </c>
      <c r="R95" s="66">
        <f t="shared" si="19"/>
        <v>-68.100000000000364</v>
      </c>
      <c r="S95" s="54">
        <f t="shared" si="20"/>
        <v>-6.7666259278028199E-3</v>
      </c>
      <c r="U95" s="1">
        <f t="shared" si="25"/>
        <v>7826</v>
      </c>
      <c r="V95" s="2"/>
      <c r="W95" s="37"/>
    </row>
    <row r="96" spans="1:23" ht="14.4" x14ac:dyDescent="0.55000000000000004">
      <c r="A96" s="1">
        <f t="shared" si="26"/>
        <v>89</v>
      </c>
      <c r="B96" s="84">
        <v>1908</v>
      </c>
      <c r="C96" s="84">
        <v>1908</v>
      </c>
      <c r="D96" s="34" t="s">
        <v>111</v>
      </c>
      <c r="E96" s="47">
        <v>366.1</v>
      </c>
      <c r="F96" s="57">
        <v>7635</v>
      </c>
      <c r="G96" s="74">
        <v>2795174</v>
      </c>
      <c r="H96" s="57">
        <v>58171</v>
      </c>
      <c r="I96" s="74">
        <f t="shared" si="21"/>
        <v>2853345</v>
      </c>
      <c r="J96" s="60">
        <v>359.4</v>
      </c>
      <c r="K96" s="20">
        <f t="shared" si="15"/>
        <v>7826</v>
      </c>
      <c r="L96" s="20">
        <f t="shared" si="22"/>
        <v>7826</v>
      </c>
      <c r="M96" s="81">
        <f t="shared" si="23"/>
        <v>2812664.4</v>
      </c>
      <c r="N96" s="20">
        <f t="shared" si="27"/>
        <v>10461.340000000317</v>
      </c>
      <c r="O96" s="81">
        <f t="shared" si="24"/>
        <v>2823125.74</v>
      </c>
      <c r="P96" s="21">
        <f t="shared" si="28"/>
        <v>-30219.259999999776</v>
      </c>
      <c r="Q96" s="63">
        <f t="shared" si="29"/>
        <v>-1.0590818845950901E-2</v>
      </c>
      <c r="R96" s="66">
        <f t="shared" si="19"/>
        <v>-6.7000000000000455</v>
      </c>
      <c r="S96" s="54">
        <f t="shared" si="20"/>
        <v>-1.8301010652827219E-2</v>
      </c>
      <c r="U96" s="1">
        <f t="shared" si="25"/>
        <v>7826</v>
      </c>
      <c r="V96" s="2"/>
      <c r="W96" s="37"/>
    </row>
    <row r="97" spans="1:24" ht="14.4" x14ac:dyDescent="0.55000000000000004">
      <c r="A97" s="1">
        <f t="shared" si="26"/>
        <v>90</v>
      </c>
      <c r="B97" s="84">
        <v>1926</v>
      </c>
      <c r="C97" s="84">
        <v>1926</v>
      </c>
      <c r="D97" s="35" t="s">
        <v>112</v>
      </c>
      <c r="E97" s="48">
        <v>503.5</v>
      </c>
      <c r="F97" s="58">
        <v>7646</v>
      </c>
      <c r="G97" s="75">
        <v>3849761</v>
      </c>
      <c r="H97" s="58">
        <v>131804</v>
      </c>
      <c r="I97" s="75">
        <f t="shared" si="21"/>
        <v>3981565</v>
      </c>
      <c r="J97" s="61">
        <v>490.3</v>
      </c>
      <c r="K97" s="22">
        <f t="shared" si="15"/>
        <v>7837</v>
      </c>
      <c r="L97" s="22">
        <f t="shared" si="22"/>
        <v>7837</v>
      </c>
      <c r="M97" s="82">
        <f t="shared" si="23"/>
        <v>3842481.1</v>
      </c>
      <c r="N97" s="22">
        <f t="shared" si="27"/>
        <v>45777.509999999776</v>
      </c>
      <c r="O97" s="82">
        <f t="shared" si="24"/>
        <v>3888258.61</v>
      </c>
      <c r="P97" s="23">
        <f t="shared" si="28"/>
        <v>-93306.39000000013</v>
      </c>
      <c r="Q97" s="64">
        <f t="shared" si="29"/>
        <v>-2.3434601720680216E-2</v>
      </c>
      <c r="R97" s="67">
        <f t="shared" si="19"/>
        <v>-13.199999999999989</v>
      </c>
      <c r="S97" s="55">
        <f t="shared" si="20"/>
        <v>-2.6216484607745758E-2</v>
      </c>
      <c r="U97" s="1">
        <f t="shared" si="25"/>
        <v>7837</v>
      </c>
      <c r="V97" s="2"/>
      <c r="W97" s="37"/>
    </row>
    <row r="98" spans="1:24" ht="14.4" x14ac:dyDescent="0.55000000000000004">
      <c r="A98" s="1">
        <f t="shared" si="26"/>
        <v>91</v>
      </c>
      <c r="B98" s="84">
        <v>1944</v>
      </c>
      <c r="C98" s="84">
        <v>1944</v>
      </c>
      <c r="D98" s="34" t="s">
        <v>113</v>
      </c>
      <c r="E98" s="47">
        <v>952</v>
      </c>
      <c r="F98" s="57">
        <v>7718</v>
      </c>
      <c r="G98" s="74">
        <v>7347536</v>
      </c>
      <c r="H98" s="57">
        <v>11437</v>
      </c>
      <c r="I98" s="74">
        <f t="shared" si="21"/>
        <v>7358973</v>
      </c>
      <c r="J98" s="60">
        <v>979.8</v>
      </c>
      <c r="K98" s="20">
        <f t="shared" si="15"/>
        <v>7909</v>
      </c>
      <c r="L98" s="20">
        <f t="shared" si="22"/>
        <v>7909</v>
      </c>
      <c r="M98" s="81">
        <f t="shared" si="23"/>
        <v>7749238.1999999993</v>
      </c>
      <c r="N98" s="20">
        <f t="shared" si="27"/>
        <v>0</v>
      </c>
      <c r="O98" s="81">
        <f t="shared" si="24"/>
        <v>7749238.1999999993</v>
      </c>
      <c r="P98" s="21">
        <f t="shared" si="28"/>
        <v>390265.19999999925</v>
      </c>
      <c r="Q98" s="63">
        <f t="shared" si="29"/>
        <v>5.3032563103574272E-2</v>
      </c>
      <c r="R98" s="66">
        <f t="shared" si="19"/>
        <v>27.799999999999955</v>
      </c>
      <c r="S98" s="54">
        <f t="shared" si="20"/>
        <v>2.9201680672268859E-2</v>
      </c>
      <c r="U98" s="1">
        <f t="shared" si="25"/>
        <v>7909</v>
      </c>
      <c r="V98" s="2"/>
      <c r="W98" s="37"/>
    </row>
    <row r="99" spans="1:24" ht="14.4" x14ac:dyDescent="0.55000000000000004">
      <c r="A99" s="1">
        <f t="shared" si="26"/>
        <v>92</v>
      </c>
      <c r="B99" s="84">
        <v>1953</v>
      </c>
      <c r="C99" s="84">
        <v>1953</v>
      </c>
      <c r="D99" s="34" t="s">
        <v>114</v>
      </c>
      <c r="E99" s="47">
        <v>562.29999999999995</v>
      </c>
      <c r="F99" s="57">
        <v>7635</v>
      </c>
      <c r="G99" s="74">
        <v>4293161</v>
      </c>
      <c r="H99" s="57">
        <v>55364</v>
      </c>
      <c r="I99" s="74">
        <f t="shared" si="21"/>
        <v>4348525</v>
      </c>
      <c r="J99" s="60">
        <v>576.6</v>
      </c>
      <c r="K99" s="20">
        <f t="shared" si="15"/>
        <v>7826</v>
      </c>
      <c r="L99" s="20">
        <f t="shared" si="22"/>
        <v>7826</v>
      </c>
      <c r="M99" s="81">
        <f t="shared" si="23"/>
        <v>4512471.6000000006</v>
      </c>
      <c r="N99" s="20">
        <f t="shared" si="27"/>
        <v>0</v>
      </c>
      <c r="O99" s="81">
        <f t="shared" si="24"/>
        <v>4512471.6000000006</v>
      </c>
      <c r="P99" s="21">
        <f t="shared" si="28"/>
        <v>163946.60000000056</v>
      </c>
      <c r="Q99" s="63">
        <f t="shared" si="29"/>
        <v>3.7701657458563666E-2</v>
      </c>
      <c r="R99" s="66">
        <f t="shared" si="19"/>
        <v>14.300000000000068</v>
      </c>
      <c r="S99" s="54">
        <f t="shared" si="20"/>
        <v>2.5431264449582196E-2</v>
      </c>
      <c r="U99" s="1">
        <f t="shared" si="25"/>
        <v>7826</v>
      </c>
      <c r="V99" s="2"/>
      <c r="W99" s="37"/>
    </row>
    <row r="100" spans="1:24" ht="14.4" x14ac:dyDescent="0.55000000000000004">
      <c r="A100" s="1">
        <f t="shared" si="26"/>
        <v>93</v>
      </c>
      <c r="B100" s="84">
        <v>1963</v>
      </c>
      <c r="C100" s="84">
        <v>1963</v>
      </c>
      <c r="D100" s="34" t="s">
        <v>115</v>
      </c>
      <c r="E100" s="47">
        <v>541.9</v>
      </c>
      <c r="F100" s="57">
        <v>7635</v>
      </c>
      <c r="G100" s="74">
        <v>4137407</v>
      </c>
      <c r="H100" s="57">
        <v>0</v>
      </c>
      <c r="I100" s="74">
        <f t="shared" si="21"/>
        <v>4137407</v>
      </c>
      <c r="J100" s="60">
        <v>534.5</v>
      </c>
      <c r="K100" s="20">
        <f t="shared" si="15"/>
        <v>7826</v>
      </c>
      <c r="L100" s="20">
        <f t="shared" si="22"/>
        <v>7826</v>
      </c>
      <c r="M100" s="81">
        <f t="shared" si="23"/>
        <v>4182997</v>
      </c>
      <c r="N100" s="20">
        <f t="shared" si="27"/>
        <v>0</v>
      </c>
      <c r="O100" s="81">
        <f t="shared" si="24"/>
        <v>4182997</v>
      </c>
      <c r="P100" s="21">
        <f t="shared" si="28"/>
        <v>45590</v>
      </c>
      <c r="Q100" s="63">
        <f t="shared" si="29"/>
        <v>1.1018978795172919E-2</v>
      </c>
      <c r="R100" s="66">
        <f t="shared" si="19"/>
        <v>-7.3999999999999773</v>
      </c>
      <c r="S100" s="54">
        <f t="shared" si="20"/>
        <v>-1.365565602509684E-2</v>
      </c>
      <c r="U100" s="1">
        <f t="shared" si="25"/>
        <v>7826</v>
      </c>
      <c r="V100" s="2"/>
      <c r="W100" s="37"/>
    </row>
    <row r="101" spans="1:24" ht="14.4" x14ac:dyDescent="0.55000000000000004">
      <c r="A101" s="1">
        <f t="shared" si="26"/>
        <v>94</v>
      </c>
      <c r="B101" s="84">
        <v>3582</v>
      </c>
      <c r="C101" s="84">
        <v>1968</v>
      </c>
      <c r="D101" s="34" t="s">
        <v>116</v>
      </c>
      <c r="E101" s="47">
        <v>525.20000000000005</v>
      </c>
      <c r="F101" s="57">
        <v>7684</v>
      </c>
      <c r="G101" s="74">
        <v>4035637</v>
      </c>
      <c r="H101" s="57">
        <v>239133</v>
      </c>
      <c r="I101" s="74">
        <f t="shared" si="21"/>
        <v>4274770</v>
      </c>
      <c r="J101" s="60">
        <v>511.5</v>
      </c>
      <c r="K101" s="20">
        <f t="shared" si="15"/>
        <v>7875</v>
      </c>
      <c r="L101" s="20">
        <f t="shared" si="22"/>
        <v>7875</v>
      </c>
      <c r="M101" s="81">
        <f t="shared" si="23"/>
        <v>4028062.5</v>
      </c>
      <c r="N101" s="20">
        <f t="shared" si="27"/>
        <v>47930.870000000112</v>
      </c>
      <c r="O101" s="81">
        <f t="shared" si="24"/>
        <v>4075993.37</v>
      </c>
      <c r="P101" s="21">
        <f t="shared" si="28"/>
        <v>-198776.62999999989</v>
      </c>
      <c r="Q101" s="63">
        <f t="shared" si="29"/>
        <v>-4.6499959062124951E-2</v>
      </c>
      <c r="R101" s="66">
        <f t="shared" si="19"/>
        <v>-13.700000000000045</v>
      </c>
      <c r="S101" s="54">
        <f t="shared" si="20"/>
        <v>-2.608530083777617E-2</v>
      </c>
      <c r="U101" s="1">
        <f t="shared" si="25"/>
        <v>7875</v>
      </c>
      <c r="V101" s="2"/>
      <c r="W101" s="37"/>
    </row>
    <row r="102" spans="1:24" ht="14.4" x14ac:dyDescent="0.55000000000000004">
      <c r="A102" s="1">
        <f t="shared" si="26"/>
        <v>95</v>
      </c>
      <c r="B102" s="84">
        <v>3978</v>
      </c>
      <c r="C102" s="84">
        <v>3978</v>
      </c>
      <c r="D102" s="35" t="s">
        <v>117</v>
      </c>
      <c r="E102" s="48">
        <v>528.5</v>
      </c>
      <c r="F102" s="58">
        <v>7664</v>
      </c>
      <c r="G102" s="75">
        <v>4050424</v>
      </c>
      <c r="H102" s="58">
        <v>0</v>
      </c>
      <c r="I102" s="75">
        <f t="shared" si="21"/>
        <v>4050424</v>
      </c>
      <c r="J102" s="61">
        <v>542.1</v>
      </c>
      <c r="K102" s="22">
        <f t="shared" si="15"/>
        <v>7855</v>
      </c>
      <c r="L102" s="22">
        <f t="shared" si="22"/>
        <v>7855</v>
      </c>
      <c r="M102" s="82">
        <f t="shared" si="23"/>
        <v>4258195.5</v>
      </c>
      <c r="N102" s="22">
        <f t="shared" si="27"/>
        <v>0</v>
      </c>
      <c r="O102" s="82">
        <f t="shared" si="24"/>
        <v>4258195.5</v>
      </c>
      <c r="P102" s="23">
        <f t="shared" si="28"/>
        <v>207771.5</v>
      </c>
      <c r="Q102" s="64">
        <f t="shared" si="29"/>
        <v>5.1296234665802888E-2</v>
      </c>
      <c r="R102" s="67">
        <f t="shared" si="19"/>
        <v>13.600000000000023</v>
      </c>
      <c r="S102" s="55">
        <f t="shared" si="20"/>
        <v>2.5733207190160874E-2</v>
      </c>
      <c r="U102" s="1">
        <f t="shared" si="25"/>
        <v>7855</v>
      </c>
      <c r="V102" s="2"/>
      <c r="W102" s="37"/>
    </row>
    <row r="103" spans="1:24" ht="14.4" x14ac:dyDescent="0.55000000000000004">
      <c r="A103" s="1">
        <f t="shared" si="26"/>
        <v>96</v>
      </c>
      <c r="B103" s="84">
        <v>6741</v>
      </c>
      <c r="C103" s="84">
        <v>6741</v>
      </c>
      <c r="D103" s="36" t="s">
        <v>118</v>
      </c>
      <c r="E103" s="47">
        <v>835.5</v>
      </c>
      <c r="F103" s="57">
        <v>7635</v>
      </c>
      <c r="G103" s="74">
        <v>6379043</v>
      </c>
      <c r="H103" s="57">
        <v>0</v>
      </c>
      <c r="I103" s="74">
        <f t="shared" si="21"/>
        <v>6379043</v>
      </c>
      <c r="J103" s="60">
        <v>844.4</v>
      </c>
      <c r="K103" s="20">
        <f t="shared" si="15"/>
        <v>7826</v>
      </c>
      <c r="L103" s="20">
        <f t="shared" si="22"/>
        <v>7826</v>
      </c>
      <c r="M103" s="81">
        <f t="shared" si="23"/>
        <v>6608274.3999999994</v>
      </c>
      <c r="N103" s="20">
        <f t="shared" si="27"/>
        <v>0</v>
      </c>
      <c r="O103" s="81">
        <f t="shared" si="24"/>
        <v>6608274.3999999994</v>
      </c>
      <c r="P103" s="21">
        <f t="shared" si="28"/>
        <v>229231.39999999944</v>
      </c>
      <c r="Q103" s="63">
        <f t="shared" si="29"/>
        <v>3.5935076781893373E-2</v>
      </c>
      <c r="R103" s="66">
        <f t="shared" si="19"/>
        <v>8.8999999999999773</v>
      </c>
      <c r="S103" s="54">
        <f t="shared" si="20"/>
        <v>1.0652304009575078E-2</v>
      </c>
      <c r="U103" s="1">
        <f t="shared" si="25"/>
        <v>7826</v>
      </c>
      <c r="V103" s="2"/>
      <c r="W103" s="37"/>
    </row>
    <row r="104" spans="1:24" ht="14.4" x14ac:dyDescent="0.55000000000000004">
      <c r="A104" s="1">
        <f t="shared" si="26"/>
        <v>97</v>
      </c>
      <c r="B104" s="84">
        <v>1970</v>
      </c>
      <c r="C104" s="84">
        <v>1970</v>
      </c>
      <c r="D104" s="34" t="s">
        <v>119</v>
      </c>
      <c r="E104" s="47">
        <v>472.5</v>
      </c>
      <c r="F104" s="57">
        <v>7635</v>
      </c>
      <c r="G104" s="74">
        <v>3607538</v>
      </c>
      <c r="H104" s="57">
        <v>1259</v>
      </c>
      <c r="I104" s="74">
        <f t="shared" si="21"/>
        <v>3608797</v>
      </c>
      <c r="J104" s="60">
        <v>435.5</v>
      </c>
      <c r="K104" s="20">
        <f t="shared" si="15"/>
        <v>7826</v>
      </c>
      <c r="L104" s="20">
        <f t="shared" si="22"/>
        <v>7826</v>
      </c>
      <c r="M104" s="81">
        <f t="shared" si="23"/>
        <v>3408223</v>
      </c>
      <c r="N104" s="20">
        <f t="shared" si="27"/>
        <v>235390.37999999989</v>
      </c>
      <c r="O104" s="81">
        <f t="shared" si="24"/>
        <v>3643613.38</v>
      </c>
      <c r="P104" s="21">
        <f t="shared" si="28"/>
        <v>34816.379999999888</v>
      </c>
      <c r="Q104" s="63">
        <f t="shared" si="29"/>
        <v>9.6476415824996217E-3</v>
      </c>
      <c r="R104" s="66">
        <f t="shared" si="19"/>
        <v>-37</v>
      </c>
      <c r="S104" s="54">
        <f t="shared" si="20"/>
        <v>-7.8306878306878311E-2</v>
      </c>
      <c r="U104" s="1">
        <f t="shared" si="25"/>
        <v>7826</v>
      </c>
      <c r="V104" s="2"/>
      <c r="W104" s="37"/>
    </row>
    <row r="105" spans="1:24" ht="14.4" x14ac:dyDescent="0.55000000000000004">
      <c r="A105" s="1">
        <f t="shared" si="26"/>
        <v>98</v>
      </c>
      <c r="B105" s="84">
        <v>1972</v>
      </c>
      <c r="C105" s="84">
        <v>1972</v>
      </c>
      <c r="D105" s="34" t="s">
        <v>120</v>
      </c>
      <c r="E105" s="47">
        <v>331.3</v>
      </c>
      <c r="F105" s="57">
        <v>7635</v>
      </c>
      <c r="G105" s="74">
        <v>2529476</v>
      </c>
      <c r="H105" s="57">
        <v>0</v>
      </c>
      <c r="I105" s="74">
        <f t="shared" si="21"/>
        <v>2529476</v>
      </c>
      <c r="J105" s="60">
        <v>301.3</v>
      </c>
      <c r="K105" s="20">
        <f t="shared" si="15"/>
        <v>7826</v>
      </c>
      <c r="L105" s="20">
        <f t="shared" si="22"/>
        <v>7826</v>
      </c>
      <c r="M105" s="81">
        <f t="shared" si="23"/>
        <v>2357973.8000000003</v>
      </c>
      <c r="N105" s="20">
        <f t="shared" si="27"/>
        <v>196796.95999999996</v>
      </c>
      <c r="O105" s="81">
        <f t="shared" si="24"/>
        <v>2554770.7600000002</v>
      </c>
      <c r="P105" s="21">
        <f t="shared" si="28"/>
        <v>25294.760000000242</v>
      </c>
      <c r="Q105" s="63">
        <f t="shared" si="29"/>
        <v>1.0000000000000096E-2</v>
      </c>
      <c r="R105" s="66">
        <f t="shared" si="19"/>
        <v>-30</v>
      </c>
      <c r="S105" s="54">
        <f t="shared" si="20"/>
        <v>-9.0552369453667361E-2</v>
      </c>
      <c r="U105" s="1">
        <f t="shared" si="25"/>
        <v>7826</v>
      </c>
      <c r="V105" s="2"/>
      <c r="W105" s="37"/>
    </row>
    <row r="106" spans="1:24" ht="14.4" x14ac:dyDescent="0.55000000000000004">
      <c r="A106" s="1">
        <f t="shared" si="26"/>
        <v>99</v>
      </c>
      <c r="B106" s="84">
        <v>1965</v>
      </c>
      <c r="C106" s="84">
        <v>1965</v>
      </c>
      <c r="D106" s="34" t="s">
        <v>121</v>
      </c>
      <c r="E106" s="47">
        <v>549.6</v>
      </c>
      <c r="F106" s="57">
        <v>7635</v>
      </c>
      <c r="G106" s="74">
        <v>4196196</v>
      </c>
      <c r="H106" s="57">
        <v>0</v>
      </c>
      <c r="I106" s="74">
        <f t="shared" si="21"/>
        <v>4196196</v>
      </c>
      <c r="J106" s="60">
        <v>554.29999999999995</v>
      </c>
      <c r="K106" s="20">
        <f t="shared" si="15"/>
        <v>7826</v>
      </c>
      <c r="L106" s="20">
        <f t="shared" si="22"/>
        <v>7826</v>
      </c>
      <c r="M106" s="81">
        <f t="shared" si="23"/>
        <v>4337951.8</v>
      </c>
      <c r="N106" s="20">
        <f t="shared" si="27"/>
        <v>0</v>
      </c>
      <c r="O106" s="81">
        <f t="shared" si="24"/>
        <v>4337951.8</v>
      </c>
      <c r="P106" s="21">
        <f t="shared" si="28"/>
        <v>141755.79999999981</v>
      </c>
      <c r="Q106" s="63">
        <f t="shared" si="29"/>
        <v>3.3781977772248915E-2</v>
      </c>
      <c r="R106" s="66">
        <f t="shared" si="19"/>
        <v>4.6999999999999318</v>
      </c>
      <c r="S106" s="54">
        <f t="shared" si="20"/>
        <v>8.5516739446869199E-3</v>
      </c>
      <c r="U106" s="1">
        <f t="shared" si="25"/>
        <v>7826</v>
      </c>
      <c r="V106" s="2"/>
      <c r="W106" s="37"/>
    </row>
    <row r="107" spans="1:24" ht="14.4" x14ac:dyDescent="0.55000000000000004">
      <c r="A107" s="1">
        <f t="shared" si="26"/>
        <v>100</v>
      </c>
      <c r="B107" s="84">
        <v>657</v>
      </c>
      <c r="C107" s="84">
        <v>657</v>
      </c>
      <c r="D107" s="35" t="s">
        <v>122</v>
      </c>
      <c r="E107" s="48">
        <v>835.6</v>
      </c>
      <c r="F107" s="58">
        <v>7635</v>
      </c>
      <c r="G107" s="75">
        <v>6379806</v>
      </c>
      <c r="H107" s="58">
        <v>94315</v>
      </c>
      <c r="I107" s="75">
        <f t="shared" si="21"/>
        <v>6474121</v>
      </c>
      <c r="J107" s="61">
        <v>794.9</v>
      </c>
      <c r="K107" s="22">
        <f t="shared" si="15"/>
        <v>7826</v>
      </c>
      <c r="L107" s="22">
        <f t="shared" si="22"/>
        <v>7826</v>
      </c>
      <c r="M107" s="82">
        <f t="shared" si="23"/>
        <v>6220887.3999999994</v>
      </c>
      <c r="N107" s="22">
        <f t="shared" si="27"/>
        <v>222716.66000000108</v>
      </c>
      <c r="O107" s="82">
        <f t="shared" si="24"/>
        <v>6443604.0600000005</v>
      </c>
      <c r="P107" s="23">
        <f t="shared" si="28"/>
        <v>-30516.939999999478</v>
      </c>
      <c r="Q107" s="64">
        <f t="shared" si="29"/>
        <v>-4.7136808224621501E-3</v>
      </c>
      <c r="R107" s="67">
        <f t="shared" si="19"/>
        <v>-40.700000000000045</v>
      </c>
      <c r="S107" s="55">
        <f t="shared" si="20"/>
        <v>-4.8707515557683156E-2</v>
      </c>
      <c r="U107" s="1">
        <f t="shared" si="25"/>
        <v>7826</v>
      </c>
      <c r="V107" s="2"/>
      <c r="W107" s="37"/>
    </row>
    <row r="108" spans="1:24" ht="14.4" x14ac:dyDescent="0.55000000000000004">
      <c r="A108" s="1">
        <f t="shared" si="26"/>
        <v>101</v>
      </c>
      <c r="B108" s="84">
        <v>1989</v>
      </c>
      <c r="C108" s="84">
        <v>1989</v>
      </c>
      <c r="D108" s="36" t="s">
        <v>123</v>
      </c>
      <c r="E108" s="47">
        <v>401</v>
      </c>
      <c r="F108" s="57">
        <v>7635</v>
      </c>
      <c r="G108" s="74">
        <v>3061635</v>
      </c>
      <c r="H108" s="57">
        <v>0</v>
      </c>
      <c r="I108" s="74">
        <f t="shared" si="21"/>
        <v>3061635</v>
      </c>
      <c r="J108" s="60">
        <v>392</v>
      </c>
      <c r="K108" s="20">
        <f t="shared" si="15"/>
        <v>7826</v>
      </c>
      <c r="L108" s="20">
        <f t="shared" si="22"/>
        <v>7826</v>
      </c>
      <c r="M108" s="81">
        <f t="shared" si="23"/>
        <v>3067792</v>
      </c>
      <c r="N108" s="20">
        <f t="shared" si="27"/>
        <v>24459.350000000093</v>
      </c>
      <c r="O108" s="81">
        <f t="shared" si="24"/>
        <v>3092251.35</v>
      </c>
      <c r="P108" s="21">
        <f t="shared" si="28"/>
        <v>30616.350000000093</v>
      </c>
      <c r="Q108" s="63">
        <f t="shared" si="29"/>
        <v>1.000000000000003E-2</v>
      </c>
      <c r="R108" s="66">
        <f t="shared" si="19"/>
        <v>-9</v>
      </c>
      <c r="S108" s="54">
        <f t="shared" si="20"/>
        <v>-2.2443890274314215E-2</v>
      </c>
      <c r="U108" s="1">
        <f t="shared" si="25"/>
        <v>7826</v>
      </c>
      <c r="V108" s="2"/>
      <c r="W108" s="37"/>
    </row>
    <row r="109" spans="1:24" ht="14.4" x14ac:dyDescent="0.55000000000000004">
      <c r="A109" s="1">
        <f t="shared" si="26"/>
        <v>102</v>
      </c>
      <c r="B109" s="84">
        <v>2007</v>
      </c>
      <c r="C109" s="84">
        <v>2007</v>
      </c>
      <c r="D109" s="36" t="s">
        <v>124</v>
      </c>
      <c r="E109" s="47">
        <v>560.70000000000005</v>
      </c>
      <c r="F109" s="57">
        <v>7635</v>
      </c>
      <c r="G109" s="74">
        <v>4280945</v>
      </c>
      <c r="H109" s="57">
        <v>0</v>
      </c>
      <c r="I109" s="74">
        <f t="shared" si="21"/>
        <v>4280945</v>
      </c>
      <c r="J109" s="60">
        <v>540.79999999999995</v>
      </c>
      <c r="K109" s="20">
        <f t="shared" si="15"/>
        <v>7826</v>
      </c>
      <c r="L109" s="20">
        <f t="shared" si="22"/>
        <v>7826</v>
      </c>
      <c r="M109" s="81">
        <f t="shared" si="23"/>
        <v>4232300.8</v>
      </c>
      <c r="N109" s="20">
        <f t="shared" si="27"/>
        <v>91453.650000000373</v>
      </c>
      <c r="O109" s="81">
        <f t="shared" si="24"/>
        <v>4323754.45</v>
      </c>
      <c r="P109" s="21">
        <f t="shared" si="28"/>
        <v>42809.450000000186</v>
      </c>
      <c r="Q109" s="63">
        <f t="shared" si="29"/>
        <v>1.0000000000000044E-2</v>
      </c>
      <c r="R109" s="66">
        <f t="shared" si="19"/>
        <v>-19.900000000000091</v>
      </c>
      <c r="S109" s="54">
        <f t="shared" si="20"/>
        <v>-3.5491350098091831E-2</v>
      </c>
      <c r="U109" s="1">
        <f t="shared" si="25"/>
        <v>7826</v>
      </c>
      <c r="V109" s="2"/>
      <c r="W109" s="37"/>
    </row>
    <row r="110" spans="1:24" s="31" customFormat="1" ht="14.4" x14ac:dyDescent="0.55000000000000004">
      <c r="A110" s="31">
        <f t="shared" si="26"/>
        <v>103</v>
      </c>
      <c r="B110" s="87">
        <v>2088</v>
      </c>
      <c r="C110" s="87">
        <v>2088</v>
      </c>
      <c r="D110" s="34" t="s">
        <v>125</v>
      </c>
      <c r="E110" s="47">
        <v>665.2</v>
      </c>
      <c r="F110" s="57">
        <v>7723</v>
      </c>
      <c r="G110" s="74">
        <v>5137340</v>
      </c>
      <c r="H110" s="57">
        <v>0</v>
      </c>
      <c r="I110" s="74">
        <f t="shared" si="21"/>
        <v>5137340</v>
      </c>
      <c r="J110" s="60">
        <v>642.29999999999995</v>
      </c>
      <c r="K110" s="20">
        <f t="shared" si="15"/>
        <v>7914</v>
      </c>
      <c r="L110" s="20">
        <f t="shared" si="22"/>
        <v>7914</v>
      </c>
      <c r="M110" s="81">
        <f t="shared" si="23"/>
        <v>5083162.1999999993</v>
      </c>
      <c r="N110" s="20">
        <f t="shared" si="27"/>
        <v>105551.20000000112</v>
      </c>
      <c r="O110" s="81">
        <f t="shared" si="24"/>
        <v>5188713.4000000004</v>
      </c>
      <c r="P110" s="21">
        <f t="shared" si="28"/>
        <v>51373.400000000373</v>
      </c>
      <c r="Q110" s="63">
        <f t="shared" si="29"/>
        <v>1.0000000000000073E-2</v>
      </c>
      <c r="R110" s="66">
        <f t="shared" si="19"/>
        <v>-22.900000000000091</v>
      </c>
      <c r="S110" s="54">
        <f t="shared" si="20"/>
        <v>-3.4425736620565375E-2</v>
      </c>
      <c r="T110" s="88"/>
      <c r="U110" s="1">
        <f t="shared" si="25"/>
        <v>7914</v>
      </c>
      <c r="V110" s="2"/>
      <c r="W110" s="37"/>
      <c r="X110" s="1"/>
    </row>
    <row r="111" spans="1:24" ht="14.4" x14ac:dyDescent="0.55000000000000004">
      <c r="A111" s="1">
        <f t="shared" si="26"/>
        <v>104</v>
      </c>
      <c r="B111" s="84">
        <v>2097</v>
      </c>
      <c r="C111" s="84">
        <v>2097</v>
      </c>
      <c r="D111" s="34" t="s">
        <v>126</v>
      </c>
      <c r="E111" s="47">
        <v>462</v>
      </c>
      <c r="F111" s="57">
        <v>7673</v>
      </c>
      <c r="G111" s="74">
        <v>3544926</v>
      </c>
      <c r="H111" s="57">
        <v>77854</v>
      </c>
      <c r="I111" s="74">
        <f t="shared" si="21"/>
        <v>3622780</v>
      </c>
      <c r="J111" s="60">
        <v>449.4</v>
      </c>
      <c r="K111" s="20">
        <f t="shared" si="15"/>
        <v>7864</v>
      </c>
      <c r="L111" s="20">
        <f t="shared" si="22"/>
        <v>7864</v>
      </c>
      <c r="M111" s="81">
        <f t="shared" si="23"/>
        <v>3534081.5999999996</v>
      </c>
      <c r="N111" s="20">
        <f t="shared" si="27"/>
        <v>46293.660000000615</v>
      </c>
      <c r="O111" s="81">
        <f t="shared" si="24"/>
        <v>3580375.2600000002</v>
      </c>
      <c r="P111" s="21">
        <f t="shared" si="28"/>
        <v>-42404.739999999758</v>
      </c>
      <c r="Q111" s="63">
        <f t="shared" si="29"/>
        <v>-1.1705027630714467E-2</v>
      </c>
      <c r="R111" s="66">
        <f t="shared" si="19"/>
        <v>-12.600000000000023</v>
      </c>
      <c r="S111" s="54">
        <f t="shared" si="20"/>
        <v>-2.7272727272727323E-2</v>
      </c>
      <c r="U111" s="1">
        <f t="shared" si="25"/>
        <v>7864</v>
      </c>
      <c r="V111" s="2"/>
      <c r="W111" s="37"/>
    </row>
    <row r="112" spans="1:24" ht="14.4" x14ac:dyDescent="0.55000000000000004">
      <c r="A112" s="1">
        <f t="shared" si="26"/>
        <v>105</v>
      </c>
      <c r="B112" s="84">
        <v>2113</v>
      </c>
      <c r="C112" s="84">
        <v>2113</v>
      </c>
      <c r="D112" s="35" t="s">
        <v>127</v>
      </c>
      <c r="E112" s="48">
        <v>185.5</v>
      </c>
      <c r="F112" s="58">
        <v>7635</v>
      </c>
      <c r="G112" s="75">
        <v>1416293</v>
      </c>
      <c r="H112" s="58">
        <v>0</v>
      </c>
      <c r="I112" s="75">
        <f t="shared" si="21"/>
        <v>1416293</v>
      </c>
      <c r="J112" s="61">
        <v>176.2</v>
      </c>
      <c r="K112" s="22">
        <f t="shared" si="15"/>
        <v>7826</v>
      </c>
      <c r="L112" s="22">
        <f t="shared" si="22"/>
        <v>7826</v>
      </c>
      <c r="M112" s="82">
        <f t="shared" si="23"/>
        <v>1378941.2</v>
      </c>
      <c r="N112" s="22">
        <f t="shared" si="27"/>
        <v>51514.729999999981</v>
      </c>
      <c r="O112" s="82">
        <f t="shared" si="24"/>
        <v>1430455.93</v>
      </c>
      <c r="P112" s="23">
        <f t="shared" si="28"/>
        <v>14162.929999999935</v>
      </c>
      <c r="Q112" s="64">
        <f t="shared" si="29"/>
        <v>9.9999999999999534E-3</v>
      </c>
      <c r="R112" s="67">
        <f t="shared" si="19"/>
        <v>-9.3000000000000114</v>
      </c>
      <c r="S112" s="55">
        <f t="shared" si="20"/>
        <v>-5.013477088948793E-2</v>
      </c>
      <c r="U112" s="1">
        <f t="shared" si="25"/>
        <v>7826</v>
      </c>
      <c r="V112" s="2"/>
      <c r="W112" s="37"/>
    </row>
    <row r="113" spans="1:23" ht="14.4" x14ac:dyDescent="0.55000000000000004">
      <c r="A113" s="1">
        <f t="shared" si="26"/>
        <v>106</v>
      </c>
      <c r="B113" s="84">
        <v>2124</v>
      </c>
      <c r="C113" s="84">
        <v>2124</v>
      </c>
      <c r="D113" s="34" t="s">
        <v>128</v>
      </c>
      <c r="E113" s="47">
        <v>1202</v>
      </c>
      <c r="F113" s="57">
        <v>7635</v>
      </c>
      <c r="G113" s="74">
        <v>9177270</v>
      </c>
      <c r="H113" s="57">
        <v>0</v>
      </c>
      <c r="I113" s="74">
        <f t="shared" si="21"/>
        <v>9177270</v>
      </c>
      <c r="J113" s="60">
        <v>1168.0999999999999</v>
      </c>
      <c r="K113" s="20">
        <f t="shared" si="15"/>
        <v>7826</v>
      </c>
      <c r="L113" s="20">
        <f t="shared" si="22"/>
        <v>7826</v>
      </c>
      <c r="M113" s="81">
        <f t="shared" si="23"/>
        <v>9141550.5999999996</v>
      </c>
      <c r="N113" s="20">
        <f t="shared" si="27"/>
        <v>127492.09999999963</v>
      </c>
      <c r="O113" s="81">
        <f t="shared" si="24"/>
        <v>9269042.6999999993</v>
      </c>
      <c r="P113" s="21">
        <f t="shared" si="28"/>
        <v>91772.699999999255</v>
      </c>
      <c r="Q113" s="63">
        <f t="shared" si="29"/>
        <v>9.9999999999999187E-3</v>
      </c>
      <c r="R113" s="66">
        <f t="shared" si="19"/>
        <v>-33.900000000000091</v>
      </c>
      <c r="S113" s="54">
        <f t="shared" si="20"/>
        <v>-2.8202995008319545E-2</v>
      </c>
      <c r="U113" s="1">
        <f t="shared" si="25"/>
        <v>7826</v>
      </c>
      <c r="V113" s="2"/>
      <c r="W113" s="37"/>
    </row>
    <row r="114" spans="1:23" ht="14.4" x14ac:dyDescent="0.55000000000000004">
      <c r="A114" s="1">
        <f t="shared" si="26"/>
        <v>107</v>
      </c>
      <c r="B114" s="84">
        <v>2151</v>
      </c>
      <c r="C114" s="84">
        <v>2151</v>
      </c>
      <c r="D114" s="34" t="s">
        <v>129</v>
      </c>
      <c r="E114" s="47">
        <v>426.5</v>
      </c>
      <c r="F114" s="57">
        <v>7684</v>
      </c>
      <c r="G114" s="74">
        <v>3277226</v>
      </c>
      <c r="H114" s="57">
        <v>0</v>
      </c>
      <c r="I114" s="74">
        <f t="shared" si="21"/>
        <v>3277226</v>
      </c>
      <c r="J114" s="60">
        <v>417</v>
      </c>
      <c r="K114" s="20">
        <f t="shared" si="15"/>
        <v>7875</v>
      </c>
      <c r="L114" s="20">
        <f t="shared" si="22"/>
        <v>7875</v>
      </c>
      <c r="M114" s="81">
        <f t="shared" si="23"/>
        <v>3283875</v>
      </c>
      <c r="N114" s="20">
        <f t="shared" si="27"/>
        <v>26123.260000000242</v>
      </c>
      <c r="O114" s="81">
        <f t="shared" si="24"/>
        <v>3309998.2600000002</v>
      </c>
      <c r="P114" s="21">
        <f t="shared" si="28"/>
        <v>32772.260000000242</v>
      </c>
      <c r="Q114" s="63">
        <f t="shared" si="29"/>
        <v>1.0000000000000073E-2</v>
      </c>
      <c r="R114" s="66">
        <f t="shared" si="19"/>
        <v>-9.5</v>
      </c>
      <c r="S114" s="54">
        <f t="shared" si="20"/>
        <v>-2.2274325908558032E-2</v>
      </c>
      <c r="U114" s="1">
        <f t="shared" si="25"/>
        <v>7875</v>
      </c>
      <c r="V114" s="2"/>
      <c r="W114" s="37"/>
    </row>
    <row r="115" spans="1:23" ht="14.4" x14ac:dyDescent="0.55000000000000004">
      <c r="A115" s="1">
        <f t="shared" si="26"/>
        <v>108</v>
      </c>
      <c r="B115" s="84">
        <v>2169</v>
      </c>
      <c r="C115" s="84">
        <v>2169</v>
      </c>
      <c r="D115" s="34" t="s">
        <v>130</v>
      </c>
      <c r="E115" s="47">
        <v>1568.3</v>
      </c>
      <c r="F115" s="57">
        <v>7635</v>
      </c>
      <c r="G115" s="74">
        <v>11973971</v>
      </c>
      <c r="H115" s="57">
        <v>60842</v>
      </c>
      <c r="I115" s="74">
        <f t="shared" si="21"/>
        <v>12034813</v>
      </c>
      <c r="J115" s="60">
        <v>1525.8</v>
      </c>
      <c r="K115" s="20">
        <f t="shared" si="15"/>
        <v>7826</v>
      </c>
      <c r="L115" s="20">
        <f t="shared" si="22"/>
        <v>7826</v>
      </c>
      <c r="M115" s="81">
        <f t="shared" si="23"/>
        <v>11940910.799999999</v>
      </c>
      <c r="N115" s="20">
        <f t="shared" si="27"/>
        <v>152799.91000000201</v>
      </c>
      <c r="O115" s="81">
        <f t="shared" si="24"/>
        <v>12093710.710000001</v>
      </c>
      <c r="P115" s="21">
        <f t="shared" si="28"/>
        <v>58897.710000000894</v>
      </c>
      <c r="Q115" s="63">
        <f t="shared" si="29"/>
        <v>4.8939447584271474E-3</v>
      </c>
      <c r="R115" s="66">
        <f t="shared" si="19"/>
        <v>-42.5</v>
      </c>
      <c r="S115" s="54">
        <f t="shared" si="20"/>
        <v>-2.7099407001211502E-2</v>
      </c>
      <c r="U115" s="1">
        <f t="shared" si="25"/>
        <v>7826</v>
      </c>
      <c r="V115" s="2"/>
      <c r="W115" s="37"/>
    </row>
    <row r="116" spans="1:23" ht="14.4" x14ac:dyDescent="0.55000000000000004">
      <c r="A116" s="1">
        <f t="shared" si="26"/>
        <v>109</v>
      </c>
      <c r="B116" s="84">
        <v>2295</v>
      </c>
      <c r="C116" s="84">
        <v>2295</v>
      </c>
      <c r="D116" s="34" t="s">
        <v>131</v>
      </c>
      <c r="E116" s="47">
        <v>1055.4000000000001</v>
      </c>
      <c r="F116" s="57">
        <v>7635</v>
      </c>
      <c r="G116" s="74">
        <v>8057979</v>
      </c>
      <c r="H116" s="57">
        <v>0</v>
      </c>
      <c r="I116" s="74">
        <f t="shared" si="21"/>
        <v>8057979</v>
      </c>
      <c r="J116" s="60">
        <v>1055.7</v>
      </c>
      <c r="K116" s="20">
        <f t="shared" si="15"/>
        <v>7826</v>
      </c>
      <c r="L116" s="20">
        <f t="shared" si="22"/>
        <v>7826</v>
      </c>
      <c r="M116" s="81">
        <f t="shared" si="23"/>
        <v>8261908.2000000002</v>
      </c>
      <c r="N116" s="20">
        <f t="shared" si="27"/>
        <v>0</v>
      </c>
      <c r="O116" s="81">
        <f t="shared" si="24"/>
        <v>8261908.2000000002</v>
      </c>
      <c r="P116" s="21">
        <f t="shared" si="28"/>
        <v>203929.20000000019</v>
      </c>
      <c r="Q116" s="63">
        <f t="shared" si="29"/>
        <v>2.5307735351506894E-2</v>
      </c>
      <c r="R116" s="66">
        <f t="shared" si="19"/>
        <v>0.29999999999995453</v>
      </c>
      <c r="S116" s="54">
        <f t="shared" si="20"/>
        <v>2.8425241614549412E-4</v>
      </c>
      <c r="U116" s="1">
        <f t="shared" si="25"/>
        <v>7826</v>
      </c>
      <c r="V116" s="2"/>
      <c r="W116" s="37"/>
    </row>
    <row r="117" spans="1:23" ht="14.4" x14ac:dyDescent="0.55000000000000004">
      <c r="A117" s="1">
        <f t="shared" si="26"/>
        <v>110</v>
      </c>
      <c r="B117" s="84">
        <v>2313</v>
      </c>
      <c r="C117" s="84">
        <v>2313</v>
      </c>
      <c r="D117" s="35" t="s">
        <v>132</v>
      </c>
      <c r="E117" s="48">
        <v>3561</v>
      </c>
      <c r="F117" s="58">
        <v>7635</v>
      </c>
      <c r="G117" s="75">
        <v>27188235</v>
      </c>
      <c r="H117" s="58">
        <v>183214</v>
      </c>
      <c r="I117" s="75">
        <f t="shared" si="21"/>
        <v>27371449</v>
      </c>
      <c r="J117" s="61">
        <v>3521.8</v>
      </c>
      <c r="K117" s="22">
        <f t="shared" si="15"/>
        <v>7826</v>
      </c>
      <c r="L117" s="22">
        <f t="shared" si="22"/>
        <v>7826</v>
      </c>
      <c r="M117" s="82">
        <f t="shared" si="23"/>
        <v>27561606.800000001</v>
      </c>
      <c r="N117" s="22">
        <f t="shared" si="27"/>
        <v>0</v>
      </c>
      <c r="O117" s="82">
        <f t="shared" si="24"/>
        <v>27561606.800000001</v>
      </c>
      <c r="P117" s="23">
        <f t="shared" si="28"/>
        <v>190157.80000000075</v>
      </c>
      <c r="Q117" s="64">
        <f t="shared" si="29"/>
        <v>6.9473048357798209E-3</v>
      </c>
      <c r="R117" s="67">
        <f t="shared" si="19"/>
        <v>-39.199999999999818</v>
      </c>
      <c r="S117" s="55">
        <f t="shared" si="20"/>
        <v>-1.1008143779837073E-2</v>
      </c>
      <c r="U117" s="1">
        <f t="shared" si="25"/>
        <v>7826</v>
      </c>
      <c r="V117" s="2"/>
      <c r="W117" s="37"/>
    </row>
    <row r="118" spans="1:23" ht="14.4" x14ac:dyDescent="0.55000000000000004">
      <c r="A118" s="1">
        <f t="shared" si="26"/>
        <v>111</v>
      </c>
      <c r="B118" s="84">
        <v>2322</v>
      </c>
      <c r="C118" s="84">
        <v>2322</v>
      </c>
      <c r="D118" s="34" t="s">
        <v>133</v>
      </c>
      <c r="E118" s="47">
        <v>2102.1</v>
      </c>
      <c r="F118" s="57">
        <v>7635</v>
      </c>
      <c r="G118" s="74">
        <v>16049534</v>
      </c>
      <c r="H118" s="57">
        <v>0</v>
      </c>
      <c r="I118" s="74">
        <f t="shared" si="21"/>
        <v>16049534</v>
      </c>
      <c r="J118" s="60">
        <v>2064.6</v>
      </c>
      <c r="K118" s="20">
        <f t="shared" si="15"/>
        <v>7826</v>
      </c>
      <c r="L118" s="20">
        <f t="shared" si="22"/>
        <v>7826</v>
      </c>
      <c r="M118" s="81">
        <f t="shared" si="23"/>
        <v>16157559.6</v>
      </c>
      <c r="N118" s="20">
        <f t="shared" si="27"/>
        <v>52469.740000000224</v>
      </c>
      <c r="O118" s="81">
        <f t="shared" si="24"/>
        <v>16210029.34</v>
      </c>
      <c r="P118" s="21">
        <f t="shared" si="28"/>
        <v>160495.33999999985</v>
      </c>
      <c r="Q118" s="63">
        <f t="shared" si="29"/>
        <v>9.9999999999999915E-3</v>
      </c>
      <c r="R118" s="66">
        <f t="shared" si="19"/>
        <v>-37.5</v>
      </c>
      <c r="S118" s="54">
        <f t="shared" si="20"/>
        <v>-1.7839303553589269E-2</v>
      </c>
      <c r="U118" s="1">
        <f t="shared" si="25"/>
        <v>7826</v>
      </c>
      <c r="V118" s="2"/>
      <c r="W118" s="37"/>
    </row>
    <row r="119" spans="1:23" ht="14.4" x14ac:dyDescent="0.55000000000000004">
      <c r="A119" s="1">
        <f t="shared" si="26"/>
        <v>112</v>
      </c>
      <c r="B119" s="84">
        <v>2369</v>
      </c>
      <c r="C119" s="84">
        <v>2369</v>
      </c>
      <c r="D119" s="34" t="s">
        <v>134</v>
      </c>
      <c r="E119" s="47">
        <v>434</v>
      </c>
      <c r="F119" s="57">
        <v>7635</v>
      </c>
      <c r="G119" s="74">
        <v>3313590</v>
      </c>
      <c r="H119" s="57">
        <v>0</v>
      </c>
      <c r="I119" s="74">
        <f t="shared" si="21"/>
        <v>3313590</v>
      </c>
      <c r="J119" s="60">
        <v>445.1</v>
      </c>
      <c r="K119" s="20">
        <f t="shared" si="15"/>
        <v>7826</v>
      </c>
      <c r="L119" s="20">
        <f t="shared" si="22"/>
        <v>7826</v>
      </c>
      <c r="M119" s="81">
        <f t="shared" si="23"/>
        <v>3483352.6</v>
      </c>
      <c r="N119" s="20">
        <f t="shared" si="27"/>
        <v>0</v>
      </c>
      <c r="O119" s="81">
        <f t="shared" si="24"/>
        <v>3483352.6</v>
      </c>
      <c r="P119" s="21">
        <f t="shared" si="28"/>
        <v>169762.60000000009</v>
      </c>
      <c r="Q119" s="63">
        <f t="shared" si="29"/>
        <v>5.1232228489342405E-2</v>
      </c>
      <c r="R119" s="66">
        <f t="shared" si="19"/>
        <v>11.100000000000023</v>
      </c>
      <c r="S119" s="54">
        <f t="shared" si="20"/>
        <v>2.5576036866359498E-2</v>
      </c>
      <c r="U119" s="1">
        <f t="shared" si="25"/>
        <v>7826</v>
      </c>
      <c r="V119" s="2"/>
      <c r="W119" s="37"/>
    </row>
    <row r="120" spans="1:23" ht="14.4" x14ac:dyDescent="0.55000000000000004">
      <c r="A120" s="1">
        <f t="shared" si="26"/>
        <v>113</v>
      </c>
      <c r="B120" s="84">
        <v>2376</v>
      </c>
      <c r="C120" s="84">
        <v>2376</v>
      </c>
      <c r="D120" s="34" t="s">
        <v>135</v>
      </c>
      <c r="E120" s="47">
        <v>464</v>
      </c>
      <c r="F120" s="57">
        <v>7635</v>
      </c>
      <c r="G120" s="74">
        <v>3542640</v>
      </c>
      <c r="H120" s="57">
        <v>0</v>
      </c>
      <c r="I120" s="74">
        <f t="shared" si="21"/>
        <v>3542640</v>
      </c>
      <c r="J120" s="60">
        <v>458</v>
      </c>
      <c r="K120" s="20">
        <f t="shared" si="15"/>
        <v>7826</v>
      </c>
      <c r="L120" s="20">
        <f t="shared" si="22"/>
        <v>7826</v>
      </c>
      <c r="M120" s="81">
        <f t="shared" si="23"/>
        <v>3584308</v>
      </c>
      <c r="N120" s="20">
        <f t="shared" si="27"/>
        <v>0</v>
      </c>
      <c r="O120" s="81">
        <f t="shared" si="24"/>
        <v>3584308</v>
      </c>
      <c r="P120" s="21">
        <f t="shared" si="28"/>
        <v>41668</v>
      </c>
      <c r="Q120" s="63">
        <f t="shared" si="29"/>
        <v>1.1761849919833796E-2</v>
      </c>
      <c r="R120" s="66">
        <f t="shared" si="19"/>
        <v>-6</v>
      </c>
      <c r="S120" s="54">
        <f t="shared" si="20"/>
        <v>-1.2931034482758621E-2</v>
      </c>
      <c r="U120" s="1">
        <f t="shared" si="25"/>
        <v>7826</v>
      </c>
      <c r="V120" s="2"/>
      <c r="W120" s="37"/>
    </row>
    <row r="121" spans="1:23" ht="14.4" x14ac:dyDescent="0.55000000000000004">
      <c r="A121" s="1">
        <f t="shared" si="26"/>
        <v>114</v>
      </c>
      <c r="B121" s="84">
        <v>2403</v>
      </c>
      <c r="C121" s="84">
        <v>2403</v>
      </c>
      <c r="D121" s="34" t="s">
        <v>136</v>
      </c>
      <c r="E121" s="47">
        <v>850</v>
      </c>
      <c r="F121" s="57">
        <v>7635</v>
      </c>
      <c r="G121" s="74">
        <v>6489750</v>
      </c>
      <c r="H121" s="57">
        <v>0</v>
      </c>
      <c r="I121" s="74">
        <f t="shared" si="21"/>
        <v>6489750</v>
      </c>
      <c r="J121" s="60">
        <v>845.1</v>
      </c>
      <c r="K121" s="20">
        <f t="shared" si="15"/>
        <v>7826</v>
      </c>
      <c r="L121" s="20">
        <f t="shared" si="22"/>
        <v>7826</v>
      </c>
      <c r="M121" s="81">
        <f t="shared" si="23"/>
        <v>6613752.6000000006</v>
      </c>
      <c r="N121" s="20">
        <f t="shared" si="27"/>
        <v>0</v>
      </c>
      <c r="O121" s="81">
        <f t="shared" si="24"/>
        <v>6613752.6000000006</v>
      </c>
      <c r="P121" s="21">
        <f t="shared" si="28"/>
        <v>124002.60000000056</v>
      </c>
      <c r="Q121" s="63">
        <f t="shared" si="29"/>
        <v>1.9107454062175053E-2</v>
      </c>
      <c r="R121" s="66">
        <f t="shared" si="19"/>
        <v>-4.8999999999999773</v>
      </c>
      <c r="S121" s="54">
        <f t="shared" si="20"/>
        <v>-5.764705882352914E-3</v>
      </c>
      <c r="U121" s="1">
        <f t="shared" si="25"/>
        <v>7826</v>
      </c>
      <c r="V121" s="2"/>
      <c r="W121" s="37"/>
    </row>
    <row r="122" spans="1:23" ht="14.4" x14ac:dyDescent="0.55000000000000004">
      <c r="A122" s="1">
        <f t="shared" si="26"/>
        <v>115</v>
      </c>
      <c r="B122" s="84">
        <v>2457</v>
      </c>
      <c r="C122" s="84">
        <v>2457</v>
      </c>
      <c r="D122" s="35" t="s">
        <v>137</v>
      </c>
      <c r="E122" s="48">
        <v>454.7</v>
      </c>
      <c r="F122" s="58">
        <v>7635</v>
      </c>
      <c r="G122" s="75">
        <v>3471635</v>
      </c>
      <c r="H122" s="58">
        <v>0</v>
      </c>
      <c r="I122" s="75">
        <f t="shared" si="21"/>
        <v>3471635</v>
      </c>
      <c r="J122" s="61">
        <v>454</v>
      </c>
      <c r="K122" s="22">
        <f t="shared" si="15"/>
        <v>7826</v>
      </c>
      <c r="L122" s="22">
        <f t="shared" si="22"/>
        <v>7826</v>
      </c>
      <c r="M122" s="82">
        <f t="shared" si="23"/>
        <v>3553004</v>
      </c>
      <c r="N122" s="22">
        <f t="shared" si="27"/>
        <v>0</v>
      </c>
      <c r="O122" s="82">
        <f t="shared" si="24"/>
        <v>3553004</v>
      </c>
      <c r="P122" s="23">
        <f t="shared" si="28"/>
        <v>81369</v>
      </c>
      <c r="Q122" s="64">
        <f t="shared" si="29"/>
        <v>2.3438235874451086E-2</v>
      </c>
      <c r="R122" s="67">
        <f t="shared" si="19"/>
        <v>-0.69999999999998863</v>
      </c>
      <c r="S122" s="55">
        <f t="shared" si="20"/>
        <v>-1.5394765779634674E-3</v>
      </c>
      <c r="U122" s="1">
        <f t="shared" si="25"/>
        <v>7826</v>
      </c>
      <c r="V122" s="2"/>
      <c r="W122" s="37"/>
    </row>
    <row r="123" spans="1:23" ht="14.4" x14ac:dyDescent="0.55000000000000004">
      <c r="A123" s="1">
        <f t="shared" si="26"/>
        <v>116</v>
      </c>
      <c r="B123" s="84">
        <v>2466</v>
      </c>
      <c r="C123" s="84">
        <v>2466</v>
      </c>
      <c r="D123" s="34" t="s">
        <v>138</v>
      </c>
      <c r="E123" s="47">
        <v>1586.7</v>
      </c>
      <c r="F123" s="57">
        <v>7635</v>
      </c>
      <c r="G123" s="74">
        <v>12114455</v>
      </c>
      <c r="H123" s="57">
        <v>0</v>
      </c>
      <c r="I123" s="74">
        <f t="shared" si="21"/>
        <v>12114455</v>
      </c>
      <c r="J123" s="60">
        <v>1607.6</v>
      </c>
      <c r="K123" s="20">
        <f t="shared" si="15"/>
        <v>7826</v>
      </c>
      <c r="L123" s="20">
        <f t="shared" si="22"/>
        <v>7826</v>
      </c>
      <c r="M123" s="81">
        <f t="shared" si="23"/>
        <v>12581077.6</v>
      </c>
      <c r="N123" s="20">
        <f t="shared" si="27"/>
        <v>0</v>
      </c>
      <c r="O123" s="81">
        <f t="shared" si="24"/>
        <v>12581077.6</v>
      </c>
      <c r="P123" s="21">
        <f t="shared" si="28"/>
        <v>466622.59999999963</v>
      </c>
      <c r="Q123" s="63">
        <f t="shared" si="29"/>
        <v>3.8517836749568976E-2</v>
      </c>
      <c r="R123" s="66">
        <f t="shared" si="19"/>
        <v>20.899999999999864</v>
      </c>
      <c r="S123" s="54">
        <f t="shared" si="20"/>
        <v>1.3171992185038043E-2</v>
      </c>
      <c r="U123" s="1">
        <f t="shared" si="25"/>
        <v>7826</v>
      </c>
      <c r="V123" s="2"/>
      <c r="W123" s="37"/>
    </row>
    <row r="124" spans="1:23" ht="14.4" x14ac:dyDescent="0.55000000000000004">
      <c r="A124" s="1">
        <f t="shared" si="26"/>
        <v>117</v>
      </c>
      <c r="B124" s="84">
        <v>2493</v>
      </c>
      <c r="C124" s="84">
        <v>2493</v>
      </c>
      <c r="D124" s="34" t="s">
        <v>139</v>
      </c>
      <c r="E124" s="47">
        <v>174</v>
      </c>
      <c r="F124" s="57">
        <v>7767</v>
      </c>
      <c r="G124" s="74">
        <v>1351458</v>
      </c>
      <c r="H124" s="57">
        <v>0</v>
      </c>
      <c r="I124" s="74">
        <f t="shared" si="21"/>
        <v>1351458</v>
      </c>
      <c r="J124" s="60">
        <v>159.4</v>
      </c>
      <c r="K124" s="20">
        <f t="shared" si="15"/>
        <v>7958</v>
      </c>
      <c r="L124" s="20">
        <f t="shared" si="22"/>
        <v>7958</v>
      </c>
      <c r="M124" s="81">
        <f t="shared" si="23"/>
        <v>1268505.2</v>
      </c>
      <c r="N124" s="20">
        <f t="shared" si="27"/>
        <v>96467.380000000121</v>
      </c>
      <c r="O124" s="81">
        <f t="shared" si="24"/>
        <v>1364972.58</v>
      </c>
      <c r="P124" s="21">
        <f t="shared" si="28"/>
        <v>13514.580000000075</v>
      </c>
      <c r="Q124" s="63">
        <f t="shared" si="29"/>
        <v>1.0000000000000056E-2</v>
      </c>
      <c r="R124" s="66">
        <f t="shared" si="19"/>
        <v>-14.599999999999994</v>
      </c>
      <c r="S124" s="54">
        <f t="shared" si="20"/>
        <v>-8.3908045977011458E-2</v>
      </c>
      <c r="U124" s="1">
        <f t="shared" si="25"/>
        <v>7958</v>
      </c>
      <c r="V124" s="2"/>
      <c r="W124" s="37"/>
    </row>
    <row r="125" spans="1:23" ht="14.4" x14ac:dyDescent="0.55000000000000004">
      <c r="A125" s="1">
        <f t="shared" si="26"/>
        <v>118</v>
      </c>
      <c r="B125" s="84">
        <v>2502</v>
      </c>
      <c r="C125" s="84">
        <v>2502</v>
      </c>
      <c r="D125" s="34" t="s">
        <v>140</v>
      </c>
      <c r="E125" s="47">
        <v>617.29999999999995</v>
      </c>
      <c r="F125" s="57">
        <v>7700</v>
      </c>
      <c r="G125" s="74">
        <v>4753210</v>
      </c>
      <c r="H125" s="57">
        <v>0</v>
      </c>
      <c r="I125" s="74">
        <f t="shared" si="21"/>
        <v>4753210</v>
      </c>
      <c r="J125" s="60">
        <v>614.29999999999995</v>
      </c>
      <c r="K125" s="20">
        <f t="shared" si="15"/>
        <v>7891</v>
      </c>
      <c r="L125" s="20">
        <f t="shared" si="22"/>
        <v>7891</v>
      </c>
      <c r="M125" s="81">
        <f t="shared" si="23"/>
        <v>4847441.3</v>
      </c>
      <c r="N125" s="20">
        <f t="shared" si="27"/>
        <v>0</v>
      </c>
      <c r="O125" s="81">
        <f t="shared" si="24"/>
        <v>4847441.3</v>
      </c>
      <c r="P125" s="21">
        <f t="shared" si="28"/>
        <v>94231.299999999814</v>
      </c>
      <c r="Q125" s="63">
        <f t="shared" si="29"/>
        <v>1.9824771049459167E-2</v>
      </c>
      <c r="R125" s="66">
        <f t="shared" si="19"/>
        <v>-3</v>
      </c>
      <c r="S125" s="54">
        <f t="shared" si="20"/>
        <v>-4.8598736432852747E-3</v>
      </c>
      <c r="U125" s="1">
        <f t="shared" si="25"/>
        <v>7891</v>
      </c>
      <c r="V125" s="2"/>
      <c r="W125" s="37"/>
    </row>
    <row r="126" spans="1:23" ht="14.4" x14ac:dyDescent="0.55000000000000004">
      <c r="A126" s="1">
        <f t="shared" si="26"/>
        <v>119</v>
      </c>
      <c r="B126" s="84">
        <v>2511</v>
      </c>
      <c r="C126" s="84">
        <v>2511</v>
      </c>
      <c r="D126" s="34" t="s">
        <v>141</v>
      </c>
      <c r="E126" s="47">
        <v>1918.9</v>
      </c>
      <c r="F126" s="57">
        <v>7635</v>
      </c>
      <c r="G126" s="74">
        <v>14650802</v>
      </c>
      <c r="H126" s="57">
        <v>0</v>
      </c>
      <c r="I126" s="74">
        <f t="shared" si="21"/>
        <v>14650802</v>
      </c>
      <c r="J126" s="60">
        <v>1928.5</v>
      </c>
      <c r="K126" s="20">
        <f t="shared" si="15"/>
        <v>7826</v>
      </c>
      <c r="L126" s="20">
        <f t="shared" si="22"/>
        <v>7826</v>
      </c>
      <c r="M126" s="81">
        <f t="shared" si="23"/>
        <v>15092441</v>
      </c>
      <c r="N126" s="20">
        <f t="shared" si="27"/>
        <v>0</v>
      </c>
      <c r="O126" s="81">
        <f t="shared" si="24"/>
        <v>15092441</v>
      </c>
      <c r="P126" s="21">
        <f t="shared" si="28"/>
        <v>441639</v>
      </c>
      <c r="Q126" s="63">
        <f t="shared" si="29"/>
        <v>3.0144356602457668E-2</v>
      </c>
      <c r="R126" s="66">
        <f t="shared" si="19"/>
        <v>9.5999999999999091</v>
      </c>
      <c r="S126" s="54">
        <f t="shared" si="20"/>
        <v>5.0028662254416115E-3</v>
      </c>
      <c r="U126" s="1">
        <f t="shared" si="25"/>
        <v>7826</v>
      </c>
      <c r="V126" s="2"/>
      <c r="W126" s="37"/>
    </row>
    <row r="127" spans="1:23" ht="14.4" x14ac:dyDescent="0.55000000000000004">
      <c r="A127" s="1">
        <f t="shared" si="26"/>
        <v>120</v>
      </c>
      <c r="B127" s="84">
        <v>2520</v>
      </c>
      <c r="C127" s="84">
        <v>2520</v>
      </c>
      <c r="D127" s="35" t="s">
        <v>142</v>
      </c>
      <c r="E127" s="48">
        <v>296</v>
      </c>
      <c r="F127" s="58">
        <v>7635</v>
      </c>
      <c r="G127" s="75">
        <v>2259960</v>
      </c>
      <c r="H127" s="58">
        <v>0</v>
      </c>
      <c r="I127" s="75">
        <f t="shared" si="21"/>
        <v>2259960</v>
      </c>
      <c r="J127" s="61">
        <v>307.3</v>
      </c>
      <c r="K127" s="22">
        <f t="shared" si="15"/>
        <v>7826</v>
      </c>
      <c r="L127" s="22">
        <f t="shared" si="22"/>
        <v>7826</v>
      </c>
      <c r="M127" s="82">
        <f t="shared" si="23"/>
        <v>2404929.8000000003</v>
      </c>
      <c r="N127" s="22">
        <f t="shared" si="27"/>
        <v>0</v>
      </c>
      <c r="O127" s="82">
        <f t="shared" si="24"/>
        <v>2404929.8000000003</v>
      </c>
      <c r="P127" s="23">
        <f t="shared" si="28"/>
        <v>144969.80000000028</v>
      </c>
      <c r="Q127" s="64">
        <f t="shared" si="29"/>
        <v>6.4147064549815169E-2</v>
      </c>
      <c r="R127" s="67">
        <f t="shared" si="19"/>
        <v>11.300000000000011</v>
      </c>
      <c r="S127" s="55">
        <f t="shared" si="20"/>
        <v>3.8175675675675716E-2</v>
      </c>
      <c r="U127" s="1">
        <f t="shared" si="25"/>
        <v>7826</v>
      </c>
      <c r="V127" s="2"/>
      <c r="W127" s="37"/>
    </row>
    <row r="128" spans="1:23" ht="14.4" x14ac:dyDescent="0.55000000000000004">
      <c r="A128" s="1">
        <f t="shared" si="26"/>
        <v>121</v>
      </c>
      <c r="B128" s="84">
        <v>2682</v>
      </c>
      <c r="C128" s="84">
        <v>2682</v>
      </c>
      <c r="D128" s="34" t="s">
        <v>2</v>
      </c>
      <c r="E128" s="47">
        <v>254.5</v>
      </c>
      <c r="F128" s="57">
        <v>7635</v>
      </c>
      <c r="G128" s="74">
        <v>1943108</v>
      </c>
      <c r="H128" s="57">
        <v>0</v>
      </c>
      <c r="I128" s="74">
        <f t="shared" si="21"/>
        <v>1943108</v>
      </c>
      <c r="J128" s="60">
        <v>246.3</v>
      </c>
      <c r="K128" s="20">
        <f t="shared" si="15"/>
        <v>7826</v>
      </c>
      <c r="L128" s="20">
        <f t="shared" si="22"/>
        <v>7826</v>
      </c>
      <c r="M128" s="81">
        <f t="shared" si="23"/>
        <v>1927543.8</v>
      </c>
      <c r="N128" s="20">
        <f t="shared" si="27"/>
        <v>34995.280000000028</v>
      </c>
      <c r="O128" s="81">
        <f t="shared" si="24"/>
        <v>1962539.08</v>
      </c>
      <c r="P128" s="21">
        <f t="shared" si="28"/>
        <v>19431.080000000075</v>
      </c>
      <c r="Q128" s="63">
        <f t="shared" si="29"/>
        <v>1.0000000000000038E-2</v>
      </c>
      <c r="R128" s="66">
        <f t="shared" si="19"/>
        <v>-8.1999999999999886</v>
      </c>
      <c r="S128" s="54">
        <f t="shared" si="20"/>
        <v>-3.2220039292730797E-2</v>
      </c>
      <c r="U128" s="1">
        <f t="shared" si="25"/>
        <v>7826</v>
      </c>
      <c r="V128" s="2"/>
      <c r="W128" s="37"/>
    </row>
    <row r="129" spans="1:23" ht="14.4" x14ac:dyDescent="0.55000000000000004">
      <c r="A129" s="1">
        <f t="shared" si="26"/>
        <v>122</v>
      </c>
      <c r="B129" s="84">
        <v>2556</v>
      </c>
      <c r="C129" s="84">
        <v>2556</v>
      </c>
      <c r="D129" s="34" t="s">
        <v>143</v>
      </c>
      <c r="E129" s="47">
        <v>378</v>
      </c>
      <c r="F129" s="57">
        <v>7635</v>
      </c>
      <c r="G129" s="74">
        <v>2886030</v>
      </c>
      <c r="H129" s="57">
        <v>0</v>
      </c>
      <c r="I129" s="74">
        <f t="shared" si="21"/>
        <v>2886030</v>
      </c>
      <c r="J129" s="60">
        <v>375.6</v>
      </c>
      <c r="K129" s="20">
        <f t="shared" si="15"/>
        <v>7826</v>
      </c>
      <c r="L129" s="20">
        <f t="shared" si="22"/>
        <v>7826</v>
      </c>
      <c r="M129" s="81">
        <f t="shared" si="23"/>
        <v>2939445.6</v>
      </c>
      <c r="N129" s="20">
        <f t="shared" si="27"/>
        <v>0</v>
      </c>
      <c r="O129" s="81">
        <f t="shared" si="24"/>
        <v>2939445.6</v>
      </c>
      <c r="P129" s="21">
        <f t="shared" si="28"/>
        <v>53415.600000000093</v>
      </c>
      <c r="Q129" s="63">
        <f t="shared" si="29"/>
        <v>1.8508331514225457E-2</v>
      </c>
      <c r="R129" s="66">
        <f t="shared" si="19"/>
        <v>-2.3999999999999773</v>
      </c>
      <c r="S129" s="54">
        <f t="shared" si="20"/>
        <v>-6.3492063492062894E-3</v>
      </c>
      <c r="U129" s="1">
        <f t="shared" si="25"/>
        <v>7826</v>
      </c>
      <c r="V129" s="2"/>
      <c r="W129" s="37"/>
    </row>
    <row r="130" spans="1:23" ht="14.4" x14ac:dyDescent="0.55000000000000004">
      <c r="A130" s="1">
        <f t="shared" si="26"/>
        <v>123</v>
      </c>
      <c r="B130" s="84">
        <v>3195</v>
      </c>
      <c r="C130" s="84">
        <v>3195</v>
      </c>
      <c r="D130" s="34" t="s">
        <v>144</v>
      </c>
      <c r="E130" s="47">
        <v>1185</v>
      </c>
      <c r="F130" s="57">
        <v>7674</v>
      </c>
      <c r="G130" s="74">
        <v>9093690</v>
      </c>
      <c r="H130" s="57">
        <v>0</v>
      </c>
      <c r="I130" s="74">
        <f t="shared" si="21"/>
        <v>9093690</v>
      </c>
      <c r="J130" s="60">
        <v>1182.3</v>
      </c>
      <c r="K130" s="20">
        <f t="shared" si="15"/>
        <v>7865</v>
      </c>
      <c r="L130" s="20">
        <f t="shared" si="22"/>
        <v>7865</v>
      </c>
      <c r="M130" s="81">
        <f t="shared" si="23"/>
        <v>9298789.5</v>
      </c>
      <c r="N130" s="20">
        <f t="shared" si="27"/>
        <v>0</v>
      </c>
      <c r="O130" s="81">
        <f t="shared" si="24"/>
        <v>9298789.5</v>
      </c>
      <c r="P130" s="21">
        <f t="shared" si="28"/>
        <v>205099.5</v>
      </c>
      <c r="Q130" s="63">
        <f t="shared" si="29"/>
        <v>2.2554045717415042E-2</v>
      </c>
      <c r="R130" s="66">
        <f t="shared" si="19"/>
        <v>-2.7000000000000455</v>
      </c>
      <c r="S130" s="54">
        <f t="shared" si="20"/>
        <v>-2.2784810126582661E-3</v>
      </c>
      <c r="U130" s="1">
        <f t="shared" si="25"/>
        <v>7865</v>
      </c>
      <c r="V130" s="2"/>
      <c r="W130" s="37"/>
    </row>
    <row r="131" spans="1:23" ht="14.4" x14ac:dyDescent="0.55000000000000004">
      <c r="A131" s="1">
        <f t="shared" si="26"/>
        <v>124</v>
      </c>
      <c r="B131" s="84">
        <v>2709</v>
      </c>
      <c r="C131" s="84">
        <v>2709</v>
      </c>
      <c r="D131" s="34" t="s">
        <v>145</v>
      </c>
      <c r="E131" s="47">
        <v>1498.3</v>
      </c>
      <c r="F131" s="57">
        <v>7635</v>
      </c>
      <c r="G131" s="74">
        <v>11439521</v>
      </c>
      <c r="H131" s="57">
        <v>0</v>
      </c>
      <c r="I131" s="74">
        <f t="shared" si="21"/>
        <v>11439521</v>
      </c>
      <c r="J131" s="60">
        <v>1495.4</v>
      </c>
      <c r="K131" s="20">
        <f t="shared" si="15"/>
        <v>7826</v>
      </c>
      <c r="L131" s="20">
        <f t="shared" si="22"/>
        <v>7826</v>
      </c>
      <c r="M131" s="81">
        <f t="shared" si="23"/>
        <v>11703000.4</v>
      </c>
      <c r="N131" s="20">
        <f t="shared" si="27"/>
        <v>0</v>
      </c>
      <c r="O131" s="81">
        <f t="shared" si="24"/>
        <v>11703000.4</v>
      </c>
      <c r="P131" s="21">
        <f t="shared" si="28"/>
        <v>263479.40000000037</v>
      </c>
      <c r="Q131" s="63">
        <f t="shared" si="29"/>
        <v>2.3032380464182056E-2</v>
      </c>
      <c r="R131" s="66">
        <f t="shared" si="19"/>
        <v>-2.8999999999998636</v>
      </c>
      <c r="S131" s="54">
        <f t="shared" si="20"/>
        <v>-1.9355269305211663E-3</v>
      </c>
      <c r="U131" s="1">
        <f t="shared" si="25"/>
        <v>7826</v>
      </c>
      <c r="V131" s="2"/>
      <c r="W131" s="37"/>
    </row>
    <row r="132" spans="1:23" ht="14.4" x14ac:dyDescent="0.55000000000000004">
      <c r="A132" s="1">
        <f t="shared" si="26"/>
        <v>125</v>
      </c>
      <c r="B132" s="84">
        <v>2718</v>
      </c>
      <c r="C132" s="84">
        <v>2718</v>
      </c>
      <c r="D132" s="35" t="s">
        <v>146</v>
      </c>
      <c r="E132" s="48">
        <v>447.8</v>
      </c>
      <c r="F132" s="58">
        <v>7665</v>
      </c>
      <c r="G132" s="75">
        <v>3432387</v>
      </c>
      <c r="H132" s="58">
        <v>823</v>
      </c>
      <c r="I132" s="75">
        <f t="shared" si="21"/>
        <v>3433210</v>
      </c>
      <c r="J132" s="61">
        <v>459.7</v>
      </c>
      <c r="K132" s="22">
        <f t="shared" si="15"/>
        <v>7856</v>
      </c>
      <c r="L132" s="22">
        <f t="shared" si="22"/>
        <v>7856</v>
      </c>
      <c r="M132" s="82">
        <f t="shared" si="23"/>
        <v>3611403.1999999997</v>
      </c>
      <c r="N132" s="22">
        <f t="shared" si="27"/>
        <v>0</v>
      </c>
      <c r="O132" s="82">
        <f t="shared" si="24"/>
        <v>3611403.1999999997</v>
      </c>
      <c r="P132" s="23">
        <f t="shared" si="28"/>
        <v>178193.19999999972</v>
      </c>
      <c r="Q132" s="64">
        <f t="shared" si="29"/>
        <v>5.1902796508223999E-2</v>
      </c>
      <c r="R132" s="67">
        <f t="shared" si="19"/>
        <v>11.899999999999977</v>
      </c>
      <c r="S132" s="55">
        <f t="shared" si="20"/>
        <v>2.6574363555158503E-2</v>
      </c>
      <c r="U132" s="1">
        <f t="shared" si="25"/>
        <v>7856</v>
      </c>
      <c r="V132" s="2"/>
      <c r="W132" s="37"/>
    </row>
    <row r="133" spans="1:23" ht="14.4" x14ac:dyDescent="0.55000000000000004">
      <c r="A133" s="1">
        <f t="shared" si="26"/>
        <v>126</v>
      </c>
      <c r="B133" s="84">
        <v>2727</v>
      </c>
      <c r="C133" s="84">
        <v>2727</v>
      </c>
      <c r="D133" s="34" t="s">
        <v>147</v>
      </c>
      <c r="E133" s="47">
        <v>679.3</v>
      </c>
      <c r="F133" s="57">
        <v>7635</v>
      </c>
      <c r="G133" s="74">
        <v>5186456</v>
      </c>
      <c r="H133" s="57">
        <v>0</v>
      </c>
      <c r="I133" s="74">
        <f t="shared" si="21"/>
        <v>5186456</v>
      </c>
      <c r="J133" s="60">
        <v>670.2</v>
      </c>
      <c r="K133" s="20">
        <f t="shared" si="15"/>
        <v>7826</v>
      </c>
      <c r="L133" s="20">
        <f t="shared" si="22"/>
        <v>7826</v>
      </c>
      <c r="M133" s="81">
        <f t="shared" si="23"/>
        <v>5244985.2</v>
      </c>
      <c r="N133" s="20">
        <f t="shared" si="27"/>
        <v>0</v>
      </c>
      <c r="O133" s="81">
        <f t="shared" si="24"/>
        <v>5244985.2</v>
      </c>
      <c r="P133" s="21">
        <f t="shared" si="28"/>
        <v>58529.200000000186</v>
      </c>
      <c r="Q133" s="63">
        <f t="shared" si="29"/>
        <v>1.12850084913475E-2</v>
      </c>
      <c r="R133" s="66">
        <f t="shared" si="19"/>
        <v>-9.0999999999999091</v>
      </c>
      <c r="S133" s="54">
        <f t="shared" si="20"/>
        <v>-1.3396143088473296E-2</v>
      </c>
      <c r="U133" s="1">
        <f t="shared" si="25"/>
        <v>7826</v>
      </c>
      <c r="V133" s="2"/>
      <c r="W133" s="37"/>
    </row>
    <row r="134" spans="1:23" ht="14.4" x14ac:dyDescent="0.55000000000000004">
      <c r="A134" s="1">
        <f t="shared" si="26"/>
        <v>127</v>
      </c>
      <c r="B134" s="84">
        <v>2754</v>
      </c>
      <c r="C134" s="84">
        <v>2754</v>
      </c>
      <c r="D134" s="34" t="s">
        <v>148</v>
      </c>
      <c r="E134" s="47">
        <v>400.1</v>
      </c>
      <c r="F134" s="57">
        <v>7635</v>
      </c>
      <c r="G134" s="74">
        <v>3054764</v>
      </c>
      <c r="H134" s="57">
        <v>0</v>
      </c>
      <c r="I134" s="74">
        <f t="shared" si="21"/>
        <v>3054764</v>
      </c>
      <c r="J134" s="60">
        <v>395.4</v>
      </c>
      <c r="K134" s="20">
        <f t="shared" si="15"/>
        <v>7826</v>
      </c>
      <c r="L134" s="20">
        <f t="shared" si="22"/>
        <v>7826</v>
      </c>
      <c r="M134" s="81">
        <f t="shared" si="23"/>
        <v>3094400.4</v>
      </c>
      <c r="N134" s="20">
        <f t="shared" si="27"/>
        <v>0</v>
      </c>
      <c r="O134" s="81">
        <f t="shared" si="24"/>
        <v>3094400.4</v>
      </c>
      <c r="P134" s="21">
        <f t="shared" si="28"/>
        <v>39636.399999999907</v>
      </c>
      <c r="Q134" s="63">
        <f t="shared" si="29"/>
        <v>1.2975274030988942E-2</v>
      </c>
      <c r="R134" s="66">
        <f t="shared" si="19"/>
        <v>-4.7000000000000455</v>
      </c>
      <c r="S134" s="54">
        <f t="shared" si="20"/>
        <v>-1.1747063234191566E-2</v>
      </c>
      <c r="U134" s="1">
        <f t="shared" si="25"/>
        <v>7826</v>
      </c>
      <c r="V134" s="2"/>
      <c r="W134" s="37"/>
    </row>
    <row r="135" spans="1:23" ht="14.4" x14ac:dyDescent="0.55000000000000004">
      <c r="A135" s="1">
        <f t="shared" si="26"/>
        <v>128</v>
      </c>
      <c r="B135" s="84">
        <v>2766</v>
      </c>
      <c r="C135" s="84">
        <v>2766</v>
      </c>
      <c r="D135" s="34" t="s">
        <v>20</v>
      </c>
      <c r="E135" s="47">
        <v>313.3</v>
      </c>
      <c r="F135" s="57">
        <v>7700</v>
      </c>
      <c r="G135" s="74">
        <v>2412410</v>
      </c>
      <c r="H135" s="57">
        <v>52817</v>
      </c>
      <c r="I135" s="74">
        <f t="shared" si="21"/>
        <v>2465227</v>
      </c>
      <c r="J135" s="60">
        <v>315.8</v>
      </c>
      <c r="K135" s="20">
        <f t="shared" si="15"/>
        <v>7891</v>
      </c>
      <c r="L135" s="20">
        <f t="shared" si="22"/>
        <v>7891</v>
      </c>
      <c r="M135" s="81">
        <f t="shared" si="23"/>
        <v>2491977.8000000003</v>
      </c>
      <c r="N135" s="20">
        <f t="shared" si="27"/>
        <v>0</v>
      </c>
      <c r="O135" s="81">
        <f t="shared" si="24"/>
        <v>2491977.8000000003</v>
      </c>
      <c r="P135" s="21">
        <f t="shared" si="28"/>
        <v>26750.800000000279</v>
      </c>
      <c r="Q135" s="63">
        <f t="shared" si="29"/>
        <v>1.0851252237623666E-2</v>
      </c>
      <c r="R135" s="66">
        <f t="shared" si="19"/>
        <v>2.5</v>
      </c>
      <c r="S135" s="54">
        <f t="shared" si="20"/>
        <v>7.9795722949249914E-3</v>
      </c>
      <c r="U135" s="1">
        <f t="shared" si="25"/>
        <v>7891</v>
      </c>
      <c r="V135" s="2"/>
      <c r="W135" s="37"/>
    </row>
    <row r="136" spans="1:23" ht="14.4" x14ac:dyDescent="0.55000000000000004">
      <c r="A136" s="1">
        <f t="shared" si="26"/>
        <v>129</v>
      </c>
      <c r="B136" s="84">
        <v>2772</v>
      </c>
      <c r="C136" s="84">
        <v>2772</v>
      </c>
      <c r="D136" s="34" t="s">
        <v>149</v>
      </c>
      <c r="E136" s="47">
        <v>226</v>
      </c>
      <c r="F136" s="57">
        <v>7741</v>
      </c>
      <c r="G136" s="74">
        <v>1749466</v>
      </c>
      <c r="H136" s="57">
        <v>0</v>
      </c>
      <c r="I136" s="74">
        <f t="shared" si="21"/>
        <v>1749466</v>
      </c>
      <c r="J136" s="60">
        <v>208</v>
      </c>
      <c r="K136" s="20">
        <f t="shared" ref="K136:K199" si="30">ROUND(F136+$G$2,0)+T136</f>
        <v>7932</v>
      </c>
      <c r="L136" s="20">
        <f t="shared" si="22"/>
        <v>7932</v>
      </c>
      <c r="M136" s="81">
        <f t="shared" si="23"/>
        <v>1649856</v>
      </c>
      <c r="N136" s="20">
        <f t="shared" si="27"/>
        <v>117104.65999999992</v>
      </c>
      <c r="O136" s="81">
        <f t="shared" si="24"/>
        <v>1766960.66</v>
      </c>
      <c r="P136" s="21">
        <f t="shared" si="28"/>
        <v>17494.659999999916</v>
      </c>
      <c r="Q136" s="63">
        <f t="shared" si="29"/>
        <v>9.9999999999999516E-3</v>
      </c>
      <c r="R136" s="66">
        <f t="shared" ref="R136:R199" si="31">J136-E136</f>
        <v>-18</v>
      </c>
      <c r="S136" s="54">
        <f t="shared" ref="S136:S199" si="32">R136/E136</f>
        <v>-7.9646017699115043E-2</v>
      </c>
      <c r="U136" s="1">
        <f t="shared" si="25"/>
        <v>7932</v>
      </c>
      <c r="V136" s="2"/>
      <c r="W136" s="37"/>
    </row>
    <row r="137" spans="1:23" ht="14.4" x14ac:dyDescent="0.55000000000000004">
      <c r="A137" s="1">
        <f t="shared" si="26"/>
        <v>130</v>
      </c>
      <c r="B137" s="84">
        <v>2781</v>
      </c>
      <c r="C137" s="84">
        <v>2781</v>
      </c>
      <c r="D137" s="35" t="s">
        <v>150</v>
      </c>
      <c r="E137" s="48">
        <v>1119.5</v>
      </c>
      <c r="F137" s="58">
        <v>7635</v>
      </c>
      <c r="G137" s="75">
        <v>8547383</v>
      </c>
      <c r="H137" s="58">
        <v>0</v>
      </c>
      <c r="I137" s="75">
        <f t="shared" ref="I137:I200" si="33">G137+H137</f>
        <v>8547383</v>
      </c>
      <c r="J137" s="61">
        <v>1091.0999999999999</v>
      </c>
      <c r="K137" s="22">
        <f t="shared" si="30"/>
        <v>7826</v>
      </c>
      <c r="L137" s="22">
        <f t="shared" ref="L137:L200" si="34">U137</f>
        <v>7826</v>
      </c>
      <c r="M137" s="82">
        <f t="shared" ref="M137:M200" si="35">J137*L137</f>
        <v>8538948.5999999996</v>
      </c>
      <c r="N137" s="22">
        <f t="shared" si="27"/>
        <v>93908.230000000447</v>
      </c>
      <c r="O137" s="82">
        <f t="shared" ref="O137:O200" si="36">M137+N137</f>
        <v>8632856.8300000001</v>
      </c>
      <c r="P137" s="23">
        <f t="shared" si="28"/>
        <v>85473.830000000075</v>
      </c>
      <c r="Q137" s="64">
        <f t="shared" si="29"/>
        <v>1.0000000000000009E-2</v>
      </c>
      <c r="R137" s="67">
        <f t="shared" si="31"/>
        <v>-28.400000000000091</v>
      </c>
      <c r="S137" s="55">
        <f t="shared" si="32"/>
        <v>-2.5368468066101019E-2</v>
      </c>
      <c r="U137" s="1">
        <f t="shared" ref="U137:U200" si="37">IF(K137&lt;=7048,7048,K137)</f>
        <v>7826</v>
      </c>
      <c r="V137" s="2"/>
      <c r="W137" s="37"/>
    </row>
    <row r="138" spans="1:23" ht="14.4" x14ac:dyDescent="0.55000000000000004">
      <c r="A138" s="1">
        <f t="shared" ref="A138:A201" si="38">A137+1</f>
        <v>131</v>
      </c>
      <c r="B138" s="84">
        <v>2826</v>
      </c>
      <c r="C138" s="84">
        <v>2826</v>
      </c>
      <c r="D138" s="34" t="s">
        <v>151</v>
      </c>
      <c r="E138" s="47">
        <v>1375.3</v>
      </c>
      <c r="F138" s="57">
        <v>7640</v>
      </c>
      <c r="G138" s="74">
        <v>10507292</v>
      </c>
      <c r="H138" s="57">
        <v>0</v>
      </c>
      <c r="I138" s="74">
        <f t="shared" si="33"/>
        <v>10507292</v>
      </c>
      <c r="J138" s="60">
        <v>1364.2</v>
      </c>
      <c r="K138" s="20">
        <f t="shared" si="30"/>
        <v>7831</v>
      </c>
      <c r="L138" s="20">
        <f t="shared" si="34"/>
        <v>7831</v>
      </c>
      <c r="M138" s="81">
        <f t="shared" si="35"/>
        <v>10683050.200000001</v>
      </c>
      <c r="N138" s="20">
        <f t="shared" si="27"/>
        <v>0</v>
      </c>
      <c r="O138" s="81">
        <f t="shared" si="36"/>
        <v>10683050.200000001</v>
      </c>
      <c r="P138" s="21">
        <f t="shared" si="28"/>
        <v>175758.20000000112</v>
      </c>
      <c r="Q138" s="63">
        <f t="shared" si="29"/>
        <v>1.6727259507016756E-2</v>
      </c>
      <c r="R138" s="66">
        <f t="shared" si="31"/>
        <v>-11.099999999999909</v>
      </c>
      <c r="S138" s="54">
        <f t="shared" si="32"/>
        <v>-8.0709663346178358E-3</v>
      </c>
      <c r="U138" s="1">
        <f t="shared" si="37"/>
        <v>7831</v>
      </c>
      <c r="V138" s="2"/>
      <c r="W138" s="37"/>
    </row>
    <row r="139" spans="1:23" ht="14.4" x14ac:dyDescent="0.55000000000000004">
      <c r="A139" s="1">
        <f t="shared" si="38"/>
        <v>132</v>
      </c>
      <c r="B139" s="84">
        <v>2846</v>
      </c>
      <c r="C139" s="84">
        <v>2846</v>
      </c>
      <c r="D139" s="34" t="s">
        <v>152</v>
      </c>
      <c r="E139" s="47">
        <v>294</v>
      </c>
      <c r="F139" s="57">
        <v>7671</v>
      </c>
      <c r="G139" s="74">
        <v>2255274</v>
      </c>
      <c r="H139" s="57">
        <v>0</v>
      </c>
      <c r="I139" s="74">
        <f t="shared" si="33"/>
        <v>2255274</v>
      </c>
      <c r="J139" s="60">
        <v>298</v>
      </c>
      <c r="K139" s="20">
        <f t="shared" si="30"/>
        <v>7862</v>
      </c>
      <c r="L139" s="20">
        <f t="shared" si="34"/>
        <v>7862</v>
      </c>
      <c r="M139" s="81">
        <f t="shared" si="35"/>
        <v>2342876</v>
      </c>
      <c r="N139" s="20">
        <f t="shared" si="27"/>
        <v>0</v>
      </c>
      <c r="O139" s="81">
        <f t="shared" si="36"/>
        <v>2342876</v>
      </c>
      <c r="P139" s="21">
        <f t="shared" si="28"/>
        <v>87602</v>
      </c>
      <c r="Q139" s="63">
        <f t="shared" si="29"/>
        <v>3.8843173822781622E-2</v>
      </c>
      <c r="R139" s="66">
        <f t="shared" si="31"/>
        <v>4</v>
      </c>
      <c r="S139" s="54">
        <f t="shared" si="32"/>
        <v>1.3605442176870748E-2</v>
      </c>
      <c r="U139" s="1">
        <f t="shared" si="37"/>
        <v>7862</v>
      </c>
      <c r="V139" s="2"/>
      <c r="W139" s="37"/>
    </row>
    <row r="140" spans="1:23" ht="14.4" x14ac:dyDescent="0.55000000000000004">
      <c r="A140" s="1">
        <f t="shared" si="38"/>
        <v>133</v>
      </c>
      <c r="B140" s="84">
        <v>2862</v>
      </c>
      <c r="C140" s="84">
        <v>2862</v>
      </c>
      <c r="D140" s="34" t="s">
        <v>153</v>
      </c>
      <c r="E140" s="47">
        <v>641.70000000000005</v>
      </c>
      <c r="F140" s="57">
        <v>7647</v>
      </c>
      <c r="G140" s="74">
        <v>4907080</v>
      </c>
      <c r="H140" s="57">
        <v>0</v>
      </c>
      <c r="I140" s="74">
        <f t="shared" si="33"/>
        <v>4907080</v>
      </c>
      <c r="J140" s="60">
        <v>636.6</v>
      </c>
      <c r="K140" s="20">
        <f t="shared" si="30"/>
        <v>7838</v>
      </c>
      <c r="L140" s="20">
        <f t="shared" si="34"/>
        <v>7838</v>
      </c>
      <c r="M140" s="81">
        <f t="shared" si="35"/>
        <v>4989670.8</v>
      </c>
      <c r="N140" s="20">
        <f t="shared" si="27"/>
        <v>0</v>
      </c>
      <c r="O140" s="81">
        <f t="shared" si="36"/>
        <v>4989670.8</v>
      </c>
      <c r="P140" s="21">
        <f t="shared" si="28"/>
        <v>82590.799999999814</v>
      </c>
      <c r="Q140" s="63">
        <f t="shared" si="29"/>
        <v>1.6830946306153519E-2</v>
      </c>
      <c r="R140" s="66">
        <f t="shared" si="31"/>
        <v>-5.1000000000000227</v>
      </c>
      <c r="S140" s="54">
        <f t="shared" si="32"/>
        <v>-7.9476390836840001E-3</v>
      </c>
      <c r="U140" s="1">
        <f t="shared" si="37"/>
        <v>7838</v>
      </c>
      <c r="V140" s="2"/>
      <c r="W140" s="37"/>
    </row>
    <row r="141" spans="1:23" ht="14.4" x14ac:dyDescent="0.55000000000000004">
      <c r="A141" s="1">
        <f t="shared" si="38"/>
        <v>134</v>
      </c>
      <c r="B141" s="84">
        <v>2977</v>
      </c>
      <c r="C141" s="84">
        <v>2977</v>
      </c>
      <c r="D141" s="34" t="s">
        <v>154</v>
      </c>
      <c r="E141" s="47">
        <v>583</v>
      </c>
      <c r="F141" s="57">
        <v>7635</v>
      </c>
      <c r="G141" s="74">
        <v>4451205</v>
      </c>
      <c r="H141" s="57">
        <v>0</v>
      </c>
      <c r="I141" s="74">
        <f t="shared" si="33"/>
        <v>4451205</v>
      </c>
      <c r="J141" s="60">
        <v>589.20000000000005</v>
      </c>
      <c r="K141" s="20">
        <f t="shared" si="30"/>
        <v>7826</v>
      </c>
      <c r="L141" s="20">
        <f t="shared" si="34"/>
        <v>7826</v>
      </c>
      <c r="M141" s="81">
        <f t="shared" si="35"/>
        <v>4611079.2</v>
      </c>
      <c r="N141" s="20">
        <f t="shared" si="27"/>
        <v>0</v>
      </c>
      <c r="O141" s="81">
        <f t="shared" si="36"/>
        <v>4611079.2</v>
      </c>
      <c r="P141" s="21">
        <f t="shared" si="28"/>
        <v>159874.20000000019</v>
      </c>
      <c r="Q141" s="63">
        <f t="shared" si="29"/>
        <v>3.5917060661101924E-2</v>
      </c>
      <c r="R141" s="66">
        <f t="shared" si="31"/>
        <v>6.2000000000000455</v>
      </c>
      <c r="S141" s="54">
        <f t="shared" si="32"/>
        <v>1.0634648370497506E-2</v>
      </c>
      <c r="U141" s="1">
        <f t="shared" si="37"/>
        <v>7826</v>
      </c>
      <c r="V141" s="2"/>
      <c r="W141" s="37"/>
    </row>
    <row r="142" spans="1:23" ht="14.4" x14ac:dyDescent="0.55000000000000004">
      <c r="A142" s="1">
        <f t="shared" si="38"/>
        <v>135</v>
      </c>
      <c r="B142" s="84">
        <v>2988</v>
      </c>
      <c r="C142" s="84">
        <v>2988</v>
      </c>
      <c r="D142" s="35" t="s">
        <v>155</v>
      </c>
      <c r="E142" s="48">
        <v>557.1</v>
      </c>
      <c r="F142" s="58">
        <v>7635</v>
      </c>
      <c r="G142" s="75">
        <v>4253459</v>
      </c>
      <c r="H142" s="58">
        <v>0</v>
      </c>
      <c r="I142" s="75">
        <f t="shared" si="33"/>
        <v>4253459</v>
      </c>
      <c r="J142" s="61">
        <v>562.1</v>
      </c>
      <c r="K142" s="22">
        <f t="shared" si="30"/>
        <v>7826</v>
      </c>
      <c r="L142" s="22">
        <f t="shared" si="34"/>
        <v>7826</v>
      </c>
      <c r="M142" s="82">
        <f t="shared" si="35"/>
        <v>4398994.6000000006</v>
      </c>
      <c r="N142" s="22">
        <f t="shared" si="27"/>
        <v>0</v>
      </c>
      <c r="O142" s="82">
        <f t="shared" si="36"/>
        <v>4398994.6000000006</v>
      </c>
      <c r="P142" s="23">
        <f t="shared" si="28"/>
        <v>145535.60000000056</v>
      </c>
      <c r="Q142" s="64">
        <f t="shared" si="29"/>
        <v>3.4215822933758279E-2</v>
      </c>
      <c r="R142" s="67">
        <f t="shared" si="31"/>
        <v>5</v>
      </c>
      <c r="S142" s="55">
        <f t="shared" si="32"/>
        <v>8.9750493627714957E-3</v>
      </c>
      <c r="U142" s="1">
        <f t="shared" si="37"/>
        <v>7826</v>
      </c>
      <c r="V142" s="2"/>
      <c r="W142" s="37"/>
    </row>
    <row r="143" spans="1:23" ht="14.4" x14ac:dyDescent="0.55000000000000004">
      <c r="A143" s="1">
        <f t="shared" si="38"/>
        <v>136</v>
      </c>
      <c r="B143" s="84">
        <v>3029</v>
      </c>
      <c r="C143" s="84">
        <v>3029</v>
      </c>
      <c r="D143" s="34" t="s">
        <v>156</v>
      </c>
      <c r="E143" s="47">
        <v>1151.7</v>
      </c>
      <c r="F143" s="57">
        <v>7723</v>
      </c>
      <c r="G143" s="74">
        <v>8894579</v>
      </c>
      <c r="H143" s="57">
        <v>0</v>
      </c>
      <c r="I143" s="74">
        <f t="shared" si="33"/>
        <v>8894579</v>
      </c>
      <c r="J143" s="60">
        <v>1135</v>
      </c>
      <c r="K143" s="20">
        <f t="shared" si="30"/>
        <v>7914</v>
      </c>
      <c r="L143" s="20">
        <f t="shared" si="34"/>
        <v>7914</v>
      </c>
      <c r="M143" s="81">
        <f t="shared" si="35"/>
        <v>8982390</v>
      </c>
      <c r="N143" s="20">
        <f t="shared" si="27"/>
        <v>1134.7900000009686</v>
      </c>
      <c r="O143" s="81">
        <f t="shared" si="36"/>
        <v>8983524.790000001</v>
      </c>
      <c r="P143" s="21">
        <f t="shared" si="28"/>
        <v>88945.790000000969</v>
      </c>
      <c r="Q143" s="63">
        <f t="shared" si="29"/>
        <v>1.0000000000000109E-2</v>
      </c>
      <c r="R143" s="66">
        <f t="shared" si="31"/>
        <v>-16.700000000000045</v>
      </c>
      <c r="S143" s="54">
        <f t="shared" si="32"/>
        <v>-1.450030389858474E-2</v>
      </c>
      <c r="U143" s="1">
        <f t="shared" si="37"/>
        <v>7914</v>
      </c>
      <c r="V143" s="2"/>
      <c r="W143" s="37"/>
    </row>
    <row r="144" spans="1:23" ht="14.4" x14ac:dyDescent="0.55000000000000004">
      <c r="A144" s="1">
        <f t="shared" si="38"/>
        <v>137</v>
      </c>
      <c r="B144" s="84">
        <v>3033</v>
      </c>
      <c r="C144" s="84">
        <v>3033</v>
      </c>
      <c r="D144" s="34" t="s">
        <v>157</v>
      </c>
      <c r="E144" s="47">
        <v>411.8</v>
      </c>
      <c r="F144" s="57">
        <v>7712</v>
      </c>
      <c r="G144" s="74">
        <v>3175802</v>
      </c>
      <c r="H144" s="57">
        <v>0</v>
      </c>
      <c r="I144" s="74">
        <f t="shared" si="33"/>
        <v>3175802</v>
      </c>
      <c r="J144" s="60">
        <v>411.3</v>
      </c>
      <c r="K144" s="20">
        <f t="shared" si="30"/>
        <v>7903</v>
      </c>
      <c r="L144" s="20">
        <f t="shared" si="34"/>
        <v>7903</v>
      </c>
      <c r="M144" s="81">
        <f t="shared" si="35"/>
        <v>3250503.9</v>
      </c>
      <c r="N144" s="20">
        <f t="shared" si="27"/>
        <v>0</v>
      </c>
      <c r="O144" s="81">
        <f t="shared" si="36"/>
        <v>3250503.9</v>
      </c>
      <c r="P144" s="21">
        <f t="shared" si="28"/>
        <v>74701.899999999907</v>
      </c>
      <c r="Q144" s="63">
        <f t="shared" si="29"/>
        <v>2.3522215805645286E-2</v>
      </c>
      <c r="R144" s="66">
        <f t="shared" si="31"/>
        <v>-0.5</v>
      </c>
      <c r="S144" s="54">
        <f t="shared" si="32"/>
        <v>-1.2141816415735794E-3</v>
      </c>
      <c r="U144" s="1">
        <f t="shared" si="37"/>
        <v>7903</v>
      </c>
      <c r="V144" s="2"/>
      <c r="W144" s="37"/>
    </row>
    <row r="145" spans="1:23" ht="14.4" x14ac:dyDescent="0.55000000000000004">
      <c r="A145" s="1">
        <f t="shared" si="38"/>
        <v>138</v>
      </c>
      <c r="B145" s="84">
        <v>3042</v>
      </c>
      <c r="C145" s="84">
        <v>3042</v>
      </c>
      <c r="D145" s="34" t="s">
        <v>158</v>
      </c>
      <c r="E145" s="47">
        <v>714.7</v>
      </c>
      <c r="F145" s="57">
        <v>7775</v>
      </c>
      <c r="G145" s="74">
        <v>5556793</v>
      </c>
      <c r="H145" s="57">
        <v>0</v>
      </c>
      <c r="I145" s="74">
        <f t="shared" si="33"/>
        <v>5556793</v>
      </c>
      <c r="J145" s="60">
        <v>725.7</v>
      </c>
      <c r="K145" s="20">
        <f t="shared" si="30"/>
        <v>7966</v>
      </c>
      <c r="L145" s="20">
        <f t="shared" si="34"/>
        <v>7966</v>
      </c>
      <c r="M145" s="81">
        <f t="shared" si="35"/>
        <v>5780926.2000000002</v>
      </c>
      <c r="N145" s="20">
        <f t="shared" si="27"/>
        <v>0</v>
      </c>
      <c r="O145" s="81">
        <f t="shared" si="36"/>
        <v>5780926.2000000002</v>
      </c>
      <c r="P145" s="21">
        <f t="shared" si="28"/>
        <v>224133.20000000019</v>
      </c>
      <c r="Q145" s="63">
        <f t="shared" si="29"/>
        <v>4.0334991783930081E-2</v>
      </c>
      <c r="R145" s="66">
        <f t="shared" si="31"/>
        <v>11</v>
      </c>
      <c r="S145" s="54">
        <f t="shared" si="32"/>
        <v>1.5391073177557016E-2</v>
      </c>
      <c r="U145" s="1">
        <f t="shared" si="37"/>
        <v>7966</v>
      </c>
      <c r="V145" s="2"/>
      <c r="W145" s="37"/>
    </row>
    <row r="146" spans="1:23" ht="14.4" x14ac:dyDescent="0.55000000000000004">
      <c r="A146" s="1">
        <f t="shared" si="38"/>
        <v>139</v>
      </c>
      <c r="B146" s="84">
        <v>3060</v>
      </c>
      <c r="C146" s="84">
        <v>3060</v>
      </c>
      <c r="D146" s="34" t="s">
        <v>159</v>
      </c>
      <c r="E146" s="47">
        <v>1246.8</v>
      </c>
      <c r="F146" s="57">
        <v>7635</v>
      </c>
      <c r="G146" s="74">
        <v>9519318</v>
      </c>
      <c r="H146" s="57">
        <v>0</v>
      </c>
      <c r="I146" s="74">
        <f t="shared" si="33"/>
        <v>9519318</v>
      </c>
      <c r="J146" s="60">
        <v>1214.7</v>
      </c>
      <c r="K146" s="20">
        <f t="shared" si="30"/>
        <v>7826</v>
      </c>
      <c r="L146" s="20">
        <f t="shared" si="34"/>
        <v>7826</v>
      </c>
      <c r="M146" s="81">
        <f t="shared" si="35"/>
        <v>9506242.2000000011</v>
      </c>
      <c r="N146" s="20">
        <f t="shared" si="27"/>
        <v>108268.97999999858</v>
      </c>
      <c r="O146" s="81">
        <f t="shared" si="36"/>
        <v>9614511.1799999997</v>
      </c>
      <c r="P146" s="21">
        <f t="shared" si="28"/>
        <v>95193.179999999702</v>
      </c>
      <c r="Q146" s="63">
        <f t="shared" si="29"/>
        <v>9.999999999999969E-3</v>
      </c>
      <c r="R146" s="66">
        <f t="shared" si="31"/>
        <v>-32.099999999999909</v>
      </c>
      <c r="S146" s="54">
        <f t="shared" si="32"/>
        <v>-2.5745909528392612E-2</v>
      </c>
      <c r="U146" s="1">
        <f t="shared" si="37"/>
        <v>7826</v>
      </c>
      <c r="V146" s="2"/>
      <c r="W146" s="37"/>
    </row>
    <row r="147" spans="1:23" ht="14.4" x14ac:dyDescent="0.55000000000000004">
      <c r="A147" s="1">
        <f t="shared" si="38"/>
        <v>140</v>
      </c>
      <c r="B147" s="84">
        <v>3168</v>
      </c>
      <c r="C147" s="84">
        <v>3168</v>
      </c>
      <c r="D147" s="35" t="s">
        <v>160</v>
      </c>
      <c r="E147" s="48">
        <v>666.1</v>
      </c>
      <c r="F147" s="58">
        <v>7701</v>
      </c>
      <c r="G147" s="75">
        <v>5129636</v>
      </c>
      <c r="H147" s="58">
        <v>22049</v>
      </c>
      <c r="I147" s="75">
        <f t="shared" si="33"/>
        <v>5151685</v>
      </c>
      <c r="J147" s="61">
        <v>672.4</v>
      </c>
      <c r="K147" s="22">
        <f t="shared" si="30"/>
        <v>7892</v>
      </c>
      <c r="L147" s="22">
        <f t="shared" si="34"/>
        <v>7892</v>
      </c>
      <c r="M147" s="82">
        <f t="shared" si="35"/>
        <v>5306580.8</v>
      </c>
      <c r="N147" s="22">
        <f t="shared" si="27"/>
        <v>0</v>
      </c>
      <c r="O147" s="82">
        <f t="shared" si="36"/>
        <v>5306580.8</v>
      </c>
      <c r="P147" s="23">
        <f t="shared" si="28"/>
        <v>154895.79999999981</v>
      </c>
      <c r="Q147" s="64">
        <f t="shared" si="29"/>
        <v>3.0067016908060143E-2</v>
      </c>
      <c r="R147" s="67">
        <f t="shared" si="31"/>
        <v>6.2999999999999545</v>
      </c>
      <c r="S147" s="55">
        <f t="shared" si="32"/>
        <v>9.4580393334333501E-3</v>
      </c>
      <c r="U147" s="1">
        <f t="shared" si="37"/>
        <v>7892</v>
      </c>
      <c r="V147" s="2"/>
      <c r="W147" s="37"/>
    </row>
    <row r="148" spans="1:23" ht="14.4" x14ac:dyDescent="0.55000000000000004">
      <c r="A148" s="1">
        <f t="shared" si="38"/>
        <v>141</v>
      </c>
      <c r="B148" s="84">
        <v>3105</v>
      </c>
      <c r="C148" s="84">
        <v>3105</v>
      </c>
      <c r="D148" s="34" t="s">
        <v>161</v>
      </c>
      <c r="E148" s="47">
        <v>1383.7</v>
      </c>
      <c r="F148" s="57">
        <v>7635</v>
      </c>
      <c r="G148" s="74">
        <v>10564550</v>
      </c>
      <c r="H148" s="57">
        <v>0</v>
      </c>
      <c r="I148" s="74">
        <f t="shared" si="33"/>
        <v>10564550</v>
      </c>
      <c r="J148" s="60">
        <v>1377.7</v>
      </c>
      <c r="K148" s="20">
        <f t="shared" si="30"/>
        <v>7826</v>
      </c>
      <c r="L148" s="20">
        <f t="shared" si="34"/>
        <v>7826</v>
      </c>
      <c r="M148" s="81">
        <f t="shared" si="35"/>
        <v>10781880.200000001</v>
      </c>
      <c r="N148" s="20">
        <f t="shared" si="27"/>
        <v>0</v>
      </c>
      <c r="O148" s="81">
        <f t="shared" si="36"/>
        <v>10781880.200000001</v>
      </c>
      <c r="P148" s="21">
        <f t="shared" si="28"/>
        <v>217330.20000000112</v>
      </c>
      <c r="Q148" s="63">
        <f t="shared" si="29"/>
        <v>2.0571647632885558E-2</v>
      </c>
      <c r="R148" s="66">
        <f t="shared" si="31"/>
        <v>-6</v>
      </c>
      <c r="S148" s="54">
        <f t="shared" si="32"/>
        <v>-4.3362000433619999E-3</v>
      </c>
      <c r="U148" s="1">
        <f t="shared" si="37"/>
        <v>7826</v>
      </c>
      <c r="V148" s="2"/>
      <c r="W148" s="37"/>
    </row>
    <row r="149" spans="1:23" ht="14.4" x14ac:dyDescent="0.55000000000000004">
      <c r="A149" s="1">
        <f t="shared" si="38"/>
        <v>142</v>
      </c>
      <c r="B149" s="84">
        <v>3114</v>
      </c>
      <c r="C149" s="84">
        <v>3114</v>
      </c>
      <c r="D149" s="34" t="s">
        <v>162</v>
      </c>
      <c r="E149" s="47">
        <v>3436.6</v>
      </c>
      <c r="F149" s="57">
        <v>7635</v>
      </c>
      <c r="G149" s="74">
        <v>26238441</v>
      </c>
      <c r="H149" s="57">
        <v>0</v>
      </c>
      <c r="I149" s="74">
        <f t="shared" si="33"/>
        <v>26238441</v>
      </c>
      <c r="J149" s="60">
        <v>3422.7</v>
      </c>
      <c r="K149" s="20">
        <f t="shared" si="30"/>
        <v>7826</v>
      </c>
      <c r="L149" s="20">
        <f t="shared" si="34"/>
        <v>7826</v>
      </c>
      <c r="M149" s="81">
        <f t="shared" si="35"/>
        <v>26786050.199999999</v>
      </c>
      <c r="N149" s="20">
        <f t="shared" ref="N149:N212" si="39">MAX((G149*1.01)-M149,0)</f>
        <v>0</v>
      </c>
      <c r="O149" s="81">
        <f t="shared" si="36"/>
        <v>26786050.199999999</v>
      </c>
      <c r="P149" s="21">
        <f t="shared" ref="P149:P212" si="40">O149-I149</f>
        <v>547609.19999999925</v>
      </c>
      <c r="Q149" s="63">
        <f t="shared" ref="Q149:Q212" si="41">P149/I149</f>
        <v>2.0870493029673497E-2</v>
      </c>
      <c r="R149" s="66">
        <f t="shared" si="31"/>
        <v>-13.900000000000091</v>
      </c>
      <c r="S149" s="54">
        <f t="shared" si="32"/>
        <v>-4.044695338415903E-3</v>
      </c>
      <c r="U149" s="1">
        <f t="shared" si="37"/>
        <v>7826</v>
      </c>
      <c r="V149" s="2"/>
      <c r="W149" s="37"/>
    </row>
    <row r="150" spans="1:23" ht="14.4" x14ac:dyDescent="0.55000000000000004">
      <c r="A150" s="1">
        <f t="shared" si="38"/>
        <v>143</v>
      </c>
      <c r="B150" s="84">
        <v>3119</v>
      </c>
      <c r="C150" s="84">
        <v>3119</v>
      </c>
      <c r="D150" s="34" t="s">
        <v>163</v>
      </c>
      <c r="E150" s="47">
        <v>838.8</v>
      </c>
      <c r="F150" s="57">
        <v>7635</v>
      </c>
      <c r="G150" s="74">
        <v>6404238</v>
      </c>
      <c r="H150" s="57">
        <v>0</v>
      </c>
      <c r="I150" s="74">
        <f t="shared" si="33"/>
        <v>6404238</v>
      </c>
      <c r="J150" s="60">
        <v>825</v>
      </c>
      <c r="K150" s="20">
        <f t="shared" si="30"/>
        <v>7826</v>
      </c>
      <c r="L150" s="20">
        <f t="shared" si="34"/>
        <v>7826</v>
      </c>
      <c r="M150" s="81">
        <f t="shared" si="35"/>
        <v>6456450</v>
      </c>
      <c r="N150" s="20">
        <f t="shared" si="39"/>
        <v>11830.379999999888</v>
      </c>
      <c r="O150" s="81">
        <f t="shared" si="36"/>
        <v>6468280.3799999999</v>
      </c>
      <c r="P150" s="21">
        <f t="shared" si="40"/>
        <v>64042.379999999888</v>
      </c>
      <c r="Q150" s="63">
        <f t="shared" si="41"/>
        <v>9.9999999999999829E-3</v>
      </c>
      <c r="R150" s="66">
        <f t="shared" si="31"/>
        <v>-13.799999999999955</v>
      </c>
      <c r="S150" s="54">
        <f t="shared" si="32"/>
        <v>-1.6452074391988501E-2</v>
      </c>
      <c r="U150" s="1">
        <f t="shared" si="37"/>
        <v>7826</v>
      </c>
      <c r="V150" s="2"/>
      <c r="W150" s="37"/>
    </row>
    <row r="151" spans="1:23" ht="14.4" x14ac:dyDescent="0.55000000000000004">
      <c r="A151" s="1">
        <f t="shared" si="38"/>
        <v>144</v>
      </c>
      <c r="B151" s="84">
        <v>3141</v>
      </c>
      <c r="C151" s="84">
        <v>3141</v>
      </c>
      <c r="D151" s="34" t="s">
        <v>164</v>
      </c>
      <c r="E151" s="47">
        <v>14439.8</v>
      </c>
      <c r="F151" s="57">
        <v>7635</v>
      </c>
      <c r="G151" s="74">
        <v>110247873</v>
      </c>
      <c r="H151" s="57">
        <v>0</v>
      </c>
      <c r="I151" s="74">
        <f t="shared" si="33"/>
        <v>110247873</v>
      </c>
      <c r="J151" s="60">
        <v>14378.7</v>
      </c>
      <c r="K151" s="20">
        <f t="shared" si="30"/>
        <v>7826</v>
      </c>
      <c r="L151" s="20">
        <f t="shared" si="34"/>
        <v>7826</v>
      </c>
      <c r="M151" s="81">
        <f t="shared" si="35"/>
        <v>112527706.2</v>
      </c>
      <c r="N151" s="20">
        <f t="shared" si="39"/>
        <v>0</v>
      </c>
      <c r="O151" s="81">
        <f t="shared" si="36"/>
        <v>112527706.2</v>
      </c>
      <c r="P151" s="21">
        <f t="shared" si="40"/>
        <v>2279833.200000003</v>
      </c>
      <c r="Q151" s="63">
        <f t="shared" si="41"/>
        <v>2.0679158136683536E-2</v>
      </c>
      <c r="R151" s="66">
        <f t="shared" si="31"/>
        <v>-61.099999999998545</v>
      </c>
      <c r="S151" s="54">
        <f t="shared" si="32"/>
        <v>-4.2313605451598044E-3</v>
      </c>
      <c r="U151" s="1">
        <f t="shared" si="37"/>
        <v>7826</v>
      </c>
      <c r="V151" s="2"/>
      <c r="W151" s="37"/>
    </row>
    <row r="152" spans="1:23" ht="14.4" x14ac:dyDescent="0.55000000000000004">
      <c r="A152" s="1">
        <f t="shared" si="38"/>
        <v>145</v>
      </c>
      <c r="B152" s="84">
        <v>3150</v>
      </c>
      <c r="C152" s="84">
        <v>3150</v>
      </c>
      <c r="D152" s="35" t="s">
        <v>165</v>
      </c>
      <c r="E152" s="48">
        <v>1002.3</v>
      </c>
      <c r="F152" s="58">
        <v>7635</v>
      </c>
      <c r="G152" s="75">
        <v>7652561</v>
      </c>
      <c r="H152" s="58">
        <v>0</v>
      </c>
      <c r="I152" s="75">
        <f t="shared" si="33"/>
        <v>7652561</v>
      </c>
      <c r="J152" s="61">
        <v>1003.7</v>
      </c>
      <c r="K152" s="22">
        <f t="shared" si="30"/>
        <v>7826</v>
      </c>
      <c r="L152" s="22">
        <f t="shared" si="34"/>
        <v>7826</v>
      </c>
      <c r="M152" s="82">
        <f t="shared" si="35"/>
        <v>7854956.2000000002</v>
      </c>
      <c r="N152" s="22">
        <f t="shared" si="39"/>
        <v>0</v>
      </c>
      <c r="O152" s="82">
        <f t="shared" si="36"/>
        <v>7854956.2000000002</v>
      </c>
      <c r="P152" s="23">
        <f t="shared" si="40"/>
        <v>202395.20000000019</v>
      </c>
      <c r="Q152" s="64">
        <f t="shared" si="41"/>
        <v>2.6448034847419078E-2</v>
      </c>
      <c r="R152" s="67">
        <f t="shared" si="31"/>
        <v>1.4000000000000909</v>
      </c>
      <c r="S152" s="55">
        <f t="shared" si="32"/>
        <v>1.3967873890053787E-3</v>
      </c>
      <c r="U152" s="1">
        <f t="shared" si="37"/>
        <v>7826</v>
      </c>
      <c r="V152" s="2"/>
      <c r="W152" s="37"/>
    </row>
    <row r="153" spans="1:23" ht="14.4" x14ac:dyDescent="0.55000000000000004">
      <c r="A153" s="1">
        <f t="shared" si="38"/>
        <v>146</v>
      </c>
      <c r="B153" s="84">
        <v>3154</v>
      </c>
      <c r="C153" s="84">
        <v>3154</v>
      </c>
      <c r="D153" s="34" t="s">
        <v>166</v>
      </c>
      <c r="E153" s="47">
        <v>500</v>
      </c>
      <c r="F153" s="57">
        <v>7635</v>
      </c>
      <c r="G153" s="74">
        <v>3817500</v>
      </c>
      <c r="H153" s="57">
        <v>0</v>
      </c>
      <c r="I153" s="74">
        <f t="shared" si="33"/>
        <v>3817500</v>
      </c>
      <c r="J153" s="60">
        <v>504.7</v>
      </c>
      <c r="K153" s="20">
        <f t="shared" si="30"/>
        <v>7826</v>
      </c>
      <c r="L153" s="20">
        <f t="shared" si="34"/>
        <v>7826</v>
      </c>
      <c r="M153" s="81">
        <f t="shared" si="35"/>
        <v>3949782.1999999997</v>
      </c>
      <c r="N153" s="20">
        <f t="shared" si="39"/>
        <v>0</v>
      </c>
      <c r="O153" s="81">
        <f t="shared" si="36"/>
        <v>3949782.1999999997</v>
      </c>
      <c r="P153" s="21">
        <f t="shared" si="40"/>
        <v>132282.19999999972</v>
      </c>
      <c r="Q153" s="63">
        <f t="shared" si="41"/>
        <v>3.4651525867714403E-2</v>
      </c>
      <c r="R153" s="66">
        <f t="shared" si="31"/>
        <v>4.6999999999999886</v>
      </c>
      <c r="S153" s="54">
        <f t="shared" si="32"/>
        <v>9.3999999999999778E-3</v>
      </c>
      <c r="U153" s="1">
        <f t="shared" si="37"/>
        <v>7826</v>
      </c>
      <c r="V153" s="2"/>
      <c r="W153" s="37"/>
    </row>
    <row r="154" spans="1:23" ht="14.4" x14ac:dyDescent="0.55000000000000004">
      <c r="A154" s="1">
        <f t="shared" si="38"/>
        <v>147</v>
      </c>
      <c r="B154" s="84">
        <v>3186</v>
      </c>
      <c r="C154" s="84">
        <v>3186</v>
      </c>
      <c r="D154" s="34" t="s">
        <v>167</v>
      </c>
      <c r="E154" s="47">
        <v>440.9</v>
      </c>
      <c r="F154" s="57">
        <v>7675</v>
      </c>
      <c r="G154" s="74">
        <v>3383908</v>
      </c>
      <c r="H154" s="57">
        <v>0</v>
      </c>
      <c r="I154" s="74">
        <f t="shared" si="33"/>
        <v>3383908</v>
      </c>
      <c r="J154" s="60">
        <v>428.7</v>
      </c>
      <c r="K154" s="20">
        <f t="shared" si="30"/>
        <v>7866</v>
      </c>
      <c r="L154" s="20">
        <f t="shared" si="34"/>
        <v>7866</v>
      </c>
      <c r="M154" s="81">
        <f t="shared" si="35"/>
        <v>3372154.1999999997</v>
      </c>
      <c r="N154" s="20">
        <f t="shared" si="39"/>
        <v>45592.880000000354</v>
      </c>
      <c r="O154" s="81">
        <f t="shared" si="36"/>
        <v>3417747.08</v>
      </c>
      <c r="P154" s="21">
        <f t="shared" si="40"/>
        <v>33839.080000000075</v>
      </c>
      <c r="Q154" s="63">
        <f t="shared" si="41"/>
        <v>1.0000000000000023E-2</v>
      </c>
      <c r="R154" s="66">
        <f t="shared" si="31"/>
        <v>-12.199999999999989</v>
      </c>
      <c r="S154" s="54">
        <f t="shared" si="32"/>
        <v>-2.7670673622136516E-2</v>
      </c>
      <c r="U154" s="1">
        <f t="shared" si="37"/>
        <v>7866</v>
      </c>
      <c r="V154" s="2"/>
      <c r="W154" s="37"/>
    </row>
    <row r="155" spans="1:23" ht="14.4" x14ac:dyDescent="0.55000000000000004">
      <c r="A155" s="1">
        <f t="shared" si="38"/>
        <v>148</v>
      </c>
      <c r="B155" s="84">
        <v>3204</v>
      </c>
      <c r="C155" s="84">
        <v>3204</v>
      </c>
      <c r="D155" s="34" t="s">
        <v>168</v>
      </c>
      <c r="E155" s="47">
        <v>894.1</v>
      </c>
      <c r="F155" s="57">
        <v>7635</v>
      </c>
      <c r="G155" s="74">
        <v>6826454</v>
      </c>
      <c r="H155" s="57">
        <v>11542</v>
      </c>
      <c r="I155" s="74">
        <f t="shared" si="33"/>
        <v>6837996</v>
      </c>
      <c r="J155" s="60">
        <v>873.7</v>
      </c>
      <c r="K155" s="20">
        <f t="shared" si="30"/>
        <v>7826</v>
      </c>
      <c r="L155" s="20">
        <f t="shared" si="34"/>
        <v>7826</v>
      </c>
      <c r="M155" s="81">
        <f t="shared" si="35"/>
        <v>6837576.2000000002</v>
      </c>
      <c r="N155" s="20">
        <f t="shared" si="39"/>
        <v>57142.339999999851</v>
      </c>
      <c r="O155" s="81">
        <f t="shared" si="36"/>
        <v>6894718.54</v>
      </c>
      <c r="P155" s="21">
        <f t="shared" si="40"/>
        <v>56722.540000000037</v>
      </c>
      <c r="Q155" s="63">
        <f t="shared" si="41"/>
        <v>8.2951993537287872E-3</v>
      </c>
      <c r="R155" s="66">
        <f t="shared" si="31"/>
        <v>-20.399999999999977</v>
      </c>
      <c r="S155" s="54">
        <f t="shared" si="32"/>
        <v>-2.2816239794206439E-2</v>
      </c>
      <c r="U155" s="1">
        <f t="shared" si="37"/>
        <v>7826</v>
      </c>
      <c r="V155" s="2"/>
      <c r="W155" s="37"/>
    </row>
    <row r="156" spans="1:23" ht="14.4" x14ac:dyDescent="0.55000000000000004">
      <c r="A156" s="1">
        <f t="shared" si="38"/>
        <v>149</v>
      </c>
      <c r="B156" s="84">
        <v>3231</v>
      </c>
      <c r="C156" s="84">
        <v>3231</v>
      </c>
      <c r="D156" s="34" t="s">
        <v>169</v>
      </c>
      <c r="E156" s="47">
        <v>6984.8</v>
      </c>
      <c r="F156" s="57">
        <v>7635</v>
      </c>
      <c r="G156" s="74">
        <v>53328948</v>
      </c>
      <c r="H156" s="57">
        <v>0</v>
      </c>
      <c r="I156" s="74">
        <f t="shared" si="33"/>
        <v>53328948</v>
      </c>
      <c r="J156" s="60">
        <v>6838.4</v>
      </c>
      <c r="K156" s="20">
        <f t="shared" si="30"/>
        <v>7826</v>
      </c>
      <c r="L156" s="20">
        <f t="shared" si="34"/>
        <v>7826</v>
      </c>
      <c r="M156" s="81">
        <f t="shared" si="35"/>
        <v>53517318.399999999</v>
      </c>
      <c r="N156" s="20">
        <f t="shared" si="39"/>
        <v>344919.08000000566</v>
      </c>
      <c r="O156" s="81">
        <f t="shared" si="36"/>
        <v>53862237.480000004</v>
      </c>
      <c r="P156" s="21">
        <f t="shared" si="40"/>
        <v>533289.48000000417</v>
      </c>
      <c r="Q156" s="63">
        <f t="shared" si="41"/>
        <v>1.0000000000000078E-2</v>
      </c>
      <c r="R156" s="66">
        <f t="shared" si="31"/>
        <v>-146.40000000000055</v>
      </c>
      <c r="S156" s="54">
        <f t="shared" si="32"/>
        <v>-2.0959798419425114E-2</v>
      </c>
      <c r="U156" s="1">
        <f t="shared" si="37"/>
        <v>7826</v>
      </c>
      <c r="V156" s="2"/>
      <c r="W156" s="37"/>
    </row>
    <row r="157" spans="1:23" ht="14.4" x14ac:dyDescent="0.55000000000000004">
      <c r="A157" s="1">
        <f t="shared" si="38"/>
        <v>150</v>
      </c>
      <c r="B157" s="84">
        <v>3312</v>
      </c>
      <c r="C157" s="84">
        <v>3312</v>
      </c>
      <c r="D157" s="35" t="s">
        <v>170</v>
      </c>
      <c r="E157" s="48">
        <v>1850</v>
      </c>
      <c r="F157" s="58">
        <v>7635</v>
      </c>
      <c r="G157" s="75">
        <v>14124750</v>
      </c>
      <c r="H157" s="58">
        <v>0</v>
      </c>
      <c r="I157" s="75">
        <f t="shared" si="33"/>
        <v>14124750</v>
      </c>
      <c r="J157" s="61">
        <v>1824.3</v>
      </c>
      <c r="K157" s="22">
        <f t="shared" si="30"/>
        <v>7826</v>
      </c>
      <c r="L157" s="22">
        <f t="shared" si="34"/>
        <v>7826</v>
      </c>
      <c r="M157" s="82">
        <f t="shared" si="35"/>
        <v>14276971.799999999</v>
      </c>
      <c r="N157" s="22">
        <f t="shared" si="39"/>
        <v>0</v>
      </c>
      <c r="O157" s="82">
        <f t="shared" si="36"/>
        <v>14276971.799999999</v>
      </c>
      <c r="P157" s="23">
        <f t="shared" si="40"/>
        <v>152221.79999999888</v>
      </c>
      <c r="Q157" s="64">
        <f t="shared" si="41"/>
        <v>1.0776955344342299E-2</v>
      </c>
      <c r="R157" s="67">
        <f t="shared" si="31"/>
        <v>-25.700000000000045</v>
      </c>
      <c r="S157" s="55">
        <f t="shared" si="32"/>
        <v>-1.3891891891891916E-2</v>
      </c>
      <c r="U157" s="1">
        <f t="shared" si="37"/>
        <v>7826</v>
      </c>
      <c r="V157" s="2"/>
      <c r="W157" s="37"/>
    </row>
    <row r="158" spans="1:23" ht="14.4" x14ac:dyDescent="0.55000000000000004">
      <c r="A158" s="1">
        <f t="shared" si="38"/>
        <v>151</v>
      </c>
      <c r="B158" s="84">
        <v>3330</v>
      </c>
      <c r="C158" s="84">
        <v>3330</v>
      </c>
      <c r="D158" s="34" t="s">
        <v>171</v>
      </c>
      <c r="E158" s="47">
        <v>360.7</v>
      </c>
      <c r="F158" s="57">
        <v>7644</v>
      </c>
      <c r="G158" s="74">
        <v>2757191</v>
      </c>
      <c r="H158" s="57">
        <v>0</v>
      </c>
      <c r="I158" s="74">
        <f t="shared" si="33"/>
        <v>2757191</v>
      </c>
      <c r="J158" s="60">
        <v>346.4</v>
      </c>
      <c r="K158" s="20">
        <f t="shared" si="30"/>
        <v>7835</v>
      </c>
      <c r="L158" s="20">
        <f t="shared" si="34"/>
        <v>7835</v>
      </c>
      <c r="M158" s="81">
        <f t="shared" si="35"/>
        <v>2714044</v>
      </c>
      <c r="N158" s="20">
        <f t="shared" si="39"/>
        <v>70718.910000000149</v>
      </c>
      <c r="O158" s="81">
        <f t="shared" si="36"/>
        <v>2784762.91</v>
      </c>
      <c r="P158" s="21">
        <f t="shared" si="40"/>
        <v>27571.910000000149</v>
      </c>
      <c r="Q158" s="63">
        <f t="shared" si="41"/>
        <v>1.0000000000000054E-2</v>
      </c>
      <c r="R158" s="66">
        <f t="shared" si="31"/>
        <v>-14.300000000000011</v>
      </c>
      <c r="S158" s="54">
        <f t="shared" si="32"/>
        <v>-3.9645134460770753E-2</v>
      </c>
      <c r="U158" s="1">
        <f t="shared" si="37"/>
        <v>7835</v>
      </c>
      <c r="V158" s="2"/>
      <c r="W158" s="37"/>
    </row>
    <row r="159" spans="1:23" ht="14.4" x14ac:dyDescent="0.55000000000000004">
      <c r="A159" s="1">
        <f t="shared" si="38"/>
        <v>152</v>
      </c>
      <c r="B159" s="84">
        <v>3348</v>
      </c>
      <c r="C159" s="84">
        <v>3348</v>
      </c>
      <c r="D159" s="34" t="s">
        <v>172</v>
      </c>
      <c r="E159" s="47">
        <v>471.1</v>
      </c>
      <c r="F159" s="57">
        <v>7703</v>
      </c>
      <c r="G159" s="74">
        <v>3628883</v>
      </c>
      <c r="H159" s="57">
        <v>0</v>
      </c>
      <c r="I159" s="74">
        <f t="shared" si="33"/>
        <v>3628883</v>
      </c>
      <c r="J159" s="60">
        <v>465</v>
      </c>
      <c r="K159" s="20">
        <f t="shared" si="30"/>
        <v>7894</v>
      </c>
      <c r="L159" s="20">
        <f t="shared" si="34"/>
        <v>7894</v>
      </c>
      <c r="M159" s="81">
        <f t="shared" si="35"/>
        <v>3670710</v>
      </c>
      <c r="N159" s="20">
        <f t="shared" si="39"/>
        <v>0</v>
      </c>
      <c r="O159" s="81">
        <f t="shared" si="36"/>
        <v>3670710</v>
      </c>
      <c r="P159" s="21">
        <f t="shared" si="40"/>
        <v>41827</v>
      </c>
      <c r="Q159" s="63">
        <f t="shared" si="41"/>
        <v>1.1526136279400577E-2</v>
      </c>
      <c r="R159" s="66">
        <f t="shared" si="31"/>
        <v>-6.1000000000000227</v>
      </c>
      <c r="S159" s="54">
        <f t="shared" si="32"/>
        <v>-1.2948418594778226E-2</v>
      </c>
      <c r="U159" s="1">
        <f t="shared" si="37"/>
        <v>7894</v>
      </c>
      <c r="V159" s="2"/>
      <c r="W159" s="37"/>
    </row>
    <row r="160" spans="1:23" ht="14.4" x14ac:dyDescent="0.55000000000000004">
      <c r="A160" s="1">
        <f t="shared" si="38"/>
        <v>153</v>
      </c>
      <c r="B160" s="84">
        <v>3375</v>
      </c>
      <c r="C160" s="84">
        <v>3375</v>
      </c>
      <c r="D160" s="34" t="s">
        <v>173</v>
      </c>
      <c r="E160" s="47">
        <v>1761.2</v>
      </c>
      <c r="F160" s="57">
        <v>7635</v>
      </c>
      <c r="G160" s="74">
        <v>13446762</v>
      </c>
      <c r="H160" s="57">
        <v>0</v>
      </c>
      <c r="I160" s="74">
        <f t="shared" si="33"/>
        <v>13446762</v>
      </c>
      <c r="J160" s="60">
        <v>1717.4</v>
      </c>
      <c r="K160" s="20">
        <f t="shared" si="30"/>
        <v>7826</v>
      </c>
      <c r="L160" s="20">
        <f t="shared" si="34"/>
        <v>7826</v>
      </c>
      <c r="M160" s="81">
        <f t="shared" si="35"/>
        <v>13440372.4</v>
      </c>
      <c r="N160" s="20">
        <f t="shared" si="39"/>
        <v>140857.22000000067</v>
      </c>
      <c r="O160" s="81">
        <f t="shared" si="36"/>
        <v>13581229.620000001</v>
      </c>
      <c r="P160" s="21">
        <f t="shared" si="40"/>
        <v>134467.62000000104</v>
      </c>
      <c r="Q160" s="63">
        <f t="shared" si="41"/>
        <v>1.0000000000000078E-2</v>
      </c>
      <c r="R160" s="66">
        <f t="shared" si="31"/>
        <v>-43.799999999999955</v>
      </c>
      <c r="S160" s="54">
        <f t="shared" si="32"/>
        <v>-2.4869407222348372E-2</v>
      </c>
      <c r="U160" s="1">
        <f t="shared" si="37"/>
        <v>7826</v>
      </c>
      <c r="V160" s="2"/>
      <c r="W160" s="37"/>
    </row>
    <row r="161" spans="1:23" ht="14.4" x14ac:dyDescent="0.55000000000000004">
      <c r="A161" s="1">
        <f t="shared" si="38"/>
        <v>154</v>
      </c>
      <c r="B161" s="84">
        <v>3420</v>
      </c>
      <c r="C161" s="84">
        <v>3420</v>
      </c>
      <c r="D161" s="34" t="s">
        <v>174</v>
      </c>
      <c r="E161" s="47">
        <v>565.1</v>
      </c>
      <c r="F161" s="57">
        <v>7635</v>
      </c>
      <c r="G161" s="74">
        <v>4314539</v>
      </c>
      <c r="H161" s="57">
        <v>0</v>
      </c>
      <c r="I161" s="74">
        <f t="shared" si="33"/>
        <v>4314539</v>
      </c>
      <c r="J161" s="60">
        <v>560.79999999999995</v>
      </c>
      <c r="K161" s="20">
        <f t="shared" si="30"/>
        <v>7826</v>
      </c>
      <c r="L161" s="20">
        <f t="shared" si="34"/>
        <v>7826</v>
      </c>
      <c r="M161" s="81">
        <f t="shared" si="35"/>
        <v>4388820.8</v>
      </c>
      <c r="N161" s="20">
        <f t="shared" si="39"/>
        <v>0</v>
      </c>
      <c r="O161" s="81">
        <f t="shared" si="36"/>
        <v>4388820.8</v>
      </c>
      <c r="P161" s="21">
        <f t="shared" si="40"/>
        <v>74281.799999999814</v>
      </c>
      <c r="Q161" s="63">
        <f t="shared" si="41"/>
        <v>1.7216624997479408E-2</v>
      </c>
      <c r="R161" s="66">
        <f t="shared" si="31"/>
        <v>-4.3000000000000682</v>
      </c>
      <c r="S161" s="54">
        <f t="shared" si="32"/>
        <v>-7.6092726950983333E-3</v>
      </c>
      <c r="U161" s="1">
        <f t="shared" si="37"/>
        <v>7826</v>
      </c>
      <c r="V161" s="2"/>
      <c r="W161" s="37"/>
    </row>
    <row r="162" spans="1:23" ht="14.4" x14ac:dyDescent="0.55000000000000004">
      <c r="A162" s="1">
        <f t="shared" si="38"/>
        <v>155</v>
      </c>
      <c r="B162" s="84">
        <v>3465</v>
      </c>
      <c r="C162" s="84">
        <v>3465</v>
      </c>
      <c r="D162" s="35" t="s">
        <v>175</v>
      </c>
      <c r="E162" s="48">
        <v>336.8</v>
      </c>
      <c r="F162" s="58">
        <v>7635</v>
      </c>
      <c r="G162" s="75">
        <v>2571468</v>
      </c>
      <c r="H162" s="58">
        <v>0</v>
      </c>
      <c r="I162" s="75">
        <f t="shared" si="33"/>
        <v>2571468</v>
      </c>
      <c r="J162" s="61">
        <v>305.39999999999998</v>
      </c>
      <c r="K162" s="22">
        <f t="shared" si="30"/>
        <v>7826</v>
      </c>
      <c r="L162" s="22">
        <f t="shared" si="34"/>
        <v>7826</v>
      </c>
      <c r="M162" s="82">
        <f t="shared" si="35"/>
        <v>2390060.4</v>
      </c>
      <c r="N162" s="22">
        <f t="shared" si="39"/>
        <v>207122.28000000026</v>
      </c>
      <c r="O162" s="82">
        <f t="shared" si="36"/>
        <v>2597182.6800000002</v>
      </c>
      <c r="P162" s="23">
        <f t="shared" si="40"/>
        <v>25714.680000000168</v>
      </c>
      <c r="Q162" s="64">
        <f t="shared" si="41"/>
        <v>1.0000000000000064E-2</v>
      </c>
      <c r="R162" s="67">
        <f t="shared" si="31"/>
        <v>-31.400000000000034</v>
      </c>
      <c r="S162" s="55">
        <f t="shared" si="32"/>
        <v>-9.3230403800475162E-2</v>
      </c>
      <c r="U162" s="1">
        <f t="shared" si="37"/>
        <v>7826</v>
      </c>
      <c r="V162" s="2"/>
      <c r="W162" s="37"/>
    </row>
    <row r="163" spans="1:23" ht="14.4" x14ac:dyDescent="0.55000000000000004">
      <c r="A163" s="1">
        <f t="shared" si="38"/>
        <v>156</v>
      </c>
      <c r="B163" s="84">
        <v>3537</v>
      </c>
      <c r="C163" s="84">
        <v>3537</v>
      </c>
      <c r="D163" s="34" t="s">
        <v>176</v>
      </c>
      <c r="E163" s="47">
        <v>299.3</v>
      </c>
      <c r="F163" s="57">
        <v>7635</v>
      </c>
      <c r="G163" s="74">
        <v>2285156</v>
      </c>
      <c r="H163" s="57">
        <v>0</v>
      </c>
      <c r="I163" s="74">
        <f t="shared" si="33"/>
        <v>2285156</v>
      </c>
      <c r="J163" s="60">
        <v>316</v>
      </c>
      <c r="K163" s="20">
        <f t="shared" si="30"/>
        <v>7826</v>
      </c>
      <c r="L163" s="20">
        <f t="shared" si="34"/>
        <v>7826</v>
      </c>
      <c r="M163" s="81">
        <f t="shared" si="35"/>
        <v>2473016</v>
      </c>
      <c r="N163" s="20">
        <f t="shared" si="39"/>
        <v>0</v>
      </c>
      <c r="O163" s="81">
        <f t="shared" si="36"/>
        <v>2473016</v>
      </c>
      <c r="P163" s="21">
        <f t="shared" si="40"/>
        <v>187860</v>
      </c>
      <c r="Q163" s="63">
        <f t="shared" si="41"/>
        <v>8.220882950660699E-2</v>
      </c>
      <c r="R163" s="66">
        <f t="shared" si="31"/>
        <v>16.699999999999989</v>
      </c>
      <c r="S163" s="54">
        <f t="shared" si="32"/>
        <v>5.5796859338456357E-2</v>
      </c>
      <c r="U163" s="1">
        <f t="shared" si="37"/>
        <v>7826</v>
      </c>
      <c r="V163" s="2"/>
      <c r="W163" s="37"/>
    </row>
    <row r="164" spans="1:23" ht="14.4" x14ac:dyDescent="0.55000000000000004">
      <c r="A164" s="1">
        <f t="shared" si="38"/>
        <v>157</v>
      </c>
      <c r="B164" s="84">
        <v>3555</v>
      </c>
      <c r="C164" s="84">
        <v>3555</v>
      </c>
      <c r="D164" s="34" t="s">
        <v>177</v>
      </c>
      <c r="E164" s="47">
        <v>611.5</v>
      </c>
      <c r="F164" s="57">
        <v>7635</v>
      </c>
      <c r="G164" s="74">
        <v>4668803</v>
      </c>
      <c r="H164" s="57">
        <v>0</v>
      </c>
      <c r="I164" s="74">
        <f t="shared" si="33"/>
        <v>4668803</v>
      </c>
      <c r="J164" s="60">
        <v>612.4</v>
      </c>
      <c r="K164" s="20">
        <f t="shared" si="30"/>
        <v>7826</v>
      </c>
      <c r="L164" s="20">
        <f t="shared" si="34"/>
        <v>7826</v>
      </c>
      <c r="M164" s="81">
        <f t="shared" si="35"/>
        <v>4792642.3999999994</v>
      </c>
      <c r="N164" s="20">
        <f t="shared" si="39"/>
        <v>0</v>
      </c>
      <c r="O164" s="81">
        <f t="shared" si="36"/>
        <v>4792642.3999999994</v>
      </c>
      <c r="P164" s="21">
        <f t="shared" si="40"/>
        <v>123839.39999999944</v>
      </c>
      <c r="Q164" s="63">
        <f t="shared" si="41"/>
        <v>2.6524871578432297E-2</v>
      </c>
      <c r="R164" s="66">
        <f t="shared" si="31"/>
        <v>0.89999999999997726</v>
      </c>
      <c r="S164" s="54">
        <f t="shared" si="32"/>
        <v>1.4717906786589979E-3</v>
      </c>
      <c r="U164" s="1">
        <f t="shared" si="37"/>
        <v>7826</v>
      </c>
      <c r="V164" s="2"/>
      <c r="W164" s="37"/>
    </row>
    <row r="165" spans="1:23" ht="14.4" x14ac:dyDescent="0.55000000000000004">
      <c r="A165" s="1">
        <f t="shared" si="38"/>
        <v>158</v>
      </c>
      <c r="B165" s="84">
        <v>3600</v>
      </c>
      <c r="C165" s="84">
        <v>3600</v>
      </c>
      <c r="D165" s="34" t="s">
        <v>178</v>
      </c>
      <c r="E165" s="47">
        <v>2235.3000000000002</v>
      </c>
      <c r="F165" s="57">
        <v>7635</v>
      </c>
      <c r="G165" s="74">
        <v>17066516</v>
      </c>
      <c r="H165" s="57">
        <v>0</v>
      </c>
      <c r="I165" s="74">
        <f t="shared" si="33"/>
        <v>17066516</v>
      </c>
      <c r="J165" s="60">
        <v>2199</v>
      </c>
      <c r="K165" s="20">
        <f t="shared" si="30"/>
        <v>7826</v>
      </c>
      <c r="L165" s="20">
        <f t="shared" si="34"/>
        <v>7826</v>
      </c>
      <c r="M165" s="81">
        <f t="shared" si="35"/>
        <v>17209374</v>
      </c>
      <c r="N165" s="20">
        <f t="shared" si="39"/>
        <v>27807.160000000149</v>
      </c>
      <c r="O165" s="81">
        <f t="shared" si="36"/>
        <v>17237181.16</v>
      </c>
      <c r="P165" s="21">
        <f t="shared" si="40"/>
        <v>170665.16000000015</v>
      </c>
      <c r="Q165" s="63">
        <f t="shared" si="41"/>
        <v>1.0000000000000009E-2</v>
      </c>
      <c r="R165" s="66">
        <f t="shared" si="31"/>
        <v>-36.300000000000182</v>
      </c>
      <c r="S165" s="54">
        <f t="shared" si="32"/>
        <v>-1.6239430948866006E-2</v>
      </c>
      <c r="U165" s="1">
        <f t="shared" si="37"/>
        <v>7826</v>
      </c>
      <c r="V165" s="2"/>
      <c r="W165" s="37"/>
    </row>
    <row r="166" spans="1:23" ht="14.4" x14ac:dyDescent="0.55000000000000004">
      <c r="A166" s="1">
        <f t="shared" si="38"/>
        <v>159</v>
      </c>
      <c r="B166" s="84">
        <v>3609</v>
      </c>
      <c r="C166" s="84">
        <v>3609</v>
      </c>
      <c r="D166" s="34" t="s">
        <v>179</v>
      </c>
      <c r="E166" s="47">
        <v>450.4</v>
      </c>
      <c r="F166" s="57">
        <v>7635</v>
      </c>
      <c r="G166" s="74">
        <v>3438804</v>
      </c>
      <c r="H166" s="57">
        <v>0</v>
      </c>
      <c r="I166" s="74">
        <f t="shared" si="33"/>
        <v>3438804</v>
      </c>
      <c r="J166" s="60">
        <v>461.5</v>
      </c>
      <c r="K166" s="20">
        <f t="shared" si="30"/>
        <v>7826</v>
      </c>
      <c r="L166" s="20">
        <f t="shared" si="34"/>
        <v>7826</v>
      </c>
      <c r="M166" s="81">
        <f t="shared" si="35"/>
        <v>3611699</v>
      </c>
      <c r="N166" s="20">
        <f t="shared" si="39"/>
        <v>0</v>
      </c>
      <c r="O166" s="81">
        <f t="shared" si="36"/>
        <v>3611699</v>
      </c>
      <c r="P166" s="21">
        <f t="shared" si="40"/>
        <v>172895</v>
      </c>
      <c r="Q166" s="63">
        <f t="shared" si="41"/>
        <v>5.0277654672961879E-2</v>
      </c>
      <c r="R166" s="66">
        <f t="shared" si="31"/>
        <v>11.100000000000023</v>
      </c>
      <c r="S166" s="54">
        <f t="shared" si="32"/>
        <v>2.4644760213143924E-2</v>
      </c>
      <c r="U166" s="1">
        <f t="shared" si="37"/>
        <v>7826</v>
      </c>
      <c r="V166" s="2"/>
      <c r="W166" s="37"/>
    </row>
    <row r="167" spans="1:23" ht="14.4" x14ac:dyDescent="0.55000000000000004">
      <c r="A167" s="1">
        <f t="shared" si="38"/>
        <v>160</v>
      </c>
      <c r="B167" s="84">
        <v>3645</v>
      </c>
      <c r="C167" s="84">
        <v>3645</v>
      </c>
      <c r="D167" s="35" t="s">
        <v>180</v>
      </c>
      <c r="E167" s="48">
        <v>2655.6</v>
      </c>
      <c r="F167" s="58">
        <v>7635</v>
      </c>
      <c r="G167" s="75">
        <v>20275506</v>
      </c>
      <c r="H167" s="58">
        <v>0</v>
      </c>
      <c r="I167" s="75">
        <f t="shared" si="33"/>
        <v>20275506</v>
      </c>
      <c r="J167" s="61">
        <v>2672.4</v>
      </c>
      <c r="K167" s="22">
        <f t="shared" si="30"/>
        <v>7826</v>
      </c>
      <c r="L167" s="22">
        <f t="shared" si="34"/>
        <v>7826</v>
      </c>
      <c r="M167" s="82">
        <f t="shared" si="35"/>
        <v>20914202.400000002</v>
      </c>
      <c r="N167" s="22">
        <f t="shared" si="39"/>
        <v>0</v>
      </c>
      <c r="O167" s="82">
        <f t="shared" si="36"/>
        <v>20914202.400000002</v>
      </c>
      <c r="P167" s="23">
        <f t="shared" si="40"/>
        <v>638696.40000000224</v>
      </c>
      <c r="Q167" s="64">
        <f t="shared" si="41"/>
        <v>3.1500885847189325E-2</v>
      </c>
      <c r="R167" s="67">
        <f t="shared" si="31"/>
        <v>16.800000000000182</v>
      </c>
      <c r="S167" s="55">
        <f t="shared" si="32"/>
        <v>6.3262539539087901E-3</v>
      </c>
      <c r="U167" s="1">
        <f t="shared" si="37"/>
        <v>7826</v>
      </c>
      <c r="V167" s="2"/>
      <c r="W167" s="37"/>
    </row>
    <row r="168" spans="1:23" ht="14.4" x14ac:dyDescent="0.55000000000000004">
      <c r="A168" s="1">
        <f t="shared" si="38"/>
        <v>161</v>
      </c>
      <c r="B168" s="84">
        <v>3715</v>
      </c>
      <c r="C168" s="84">
        <v>3715</v>
      </c>
      <c r="D168" s="34" t="s">
        <v>181</v>
      </c>
      <c r="E168" s="47">
        <v>7685.5</v>
      </c>
      <c r="F168" s="57">
        <v>7635</v>
      </c>
      <c r="G168" s="74">
        <v>58678793</v>
      </c>
      <c r="H168" s="57">
        <v>0</v>
      </c>
      <c r="I168" s="74">
        <f t="shared" si="33"/>
        <v>58678793</v>
      </c>
      <c r="J168" s="60">
        <v>7566.6</v>
      </c>
      <c r="K168" s="20">
        <f t="shared" si="30"/>
        <v>7826</v>
      </c>
      <c r="L168" s="20">
        <f t="shared" si="34"/>
        <v>7826</v>
      </c>
      <c r="M168" s="81">
        <f t="shared" si="35"/>
        <v>59216211.600000001</v>
      </c>
      <c r="N168" s="20">
        <f t="shared" si="39"/>
        <v>49369.329999998212</v>
      </c>
      <c r="O168" s="81">
        <f t="shared" si="36"/>
        <v>59265580.93</v>
      </c>
      <c r="P168" s="21">
        <f t="shared" si="40"/>
        <v>586787.9299999997</v>
      </c>
      <c r="Q168" s="63">
        <f t="shared" si="41"/>
        <v>9.999999999999995E-3</v>
      </c>
      <c r="R168" s="66">
        <f t="shared" si="31"/>
        <v>-118.89999999999964</v>
      </c>
      <c r="S168" s="54">
        <f t="shared" si="32"/>
        <v>-1.5470691562032351E-2</v>
      </c>
      <c r="U168" s="1">
        <f t="shared" si="37"/>
        <v>7826</v>
      </c>
      <c r="V168" s="2"/>
      <c r="W168" s="37"/>
    </row>
    <row r="169" spans="1:23" ht="14.4" x14ac:dyDescent="0.55000000000000004">
      <c r="A169" s="1">
        <f t="shared" si="38"/>
        <v>162</v>
      </c>
      <c r="B169" s="84">
        <v>3744</v>
      </c>
      <c r="C169" s="84">
        <v>3744</v>
      </c>
      <c r="D169" s="34" t="s">
        <v>182</v>
      </c>
      <c r="E169" s="47">
        <v>671.1</v>
      </c>
      <c r="F169" s="57">
        <v>7635</v>
      </c>
      <c r="G169" s="74">
        <v>5123849</v>
      </c>
      <c r="H169" s="57">
        <v>0</v>
      </c>
      <c r="I169" s="74">
        <f t="shared" si="33"/>
        <v>5123849</v>
      </c>
      <c r="J169" s="60">
        <v>681.4</v>
      </c>
      <c r="K169" s="20">
        <f t="shared" si="30"/>
        <v>7826</v>
      </c>
      <c r="L169" s="20">
        <f t="shared" si="34"/>
        <v>7826</v>
      </c>
      <c r="M169" s="81">
        <f t="shared" si="35"/>
        <v>5332636.3999999994</v>
      </c>
      <c r="N169" s="20">
        <f t="shared" si="39"/>
        <v>0</v>
      </c>
      <c r="O169" s="81">
        <f t="shared" si="36"/>
        <v>5332636.3999999994</v>
      </c>
      <c r="P169" s="21">
        <f t="shared" si="40"/>
        <v>208787.39999999944</v>
      </c>
      <c r="Q169" s="63">
        <f t="shared" si="41"/>
        <v>4.0748156317643135E-2</v>
      </c>
      <c r="R169" s="66">
        <f t="shared" si="31"/>
        <v>10.299999999999955</v>
      </c>
      <c r="S169" s="54">
        <f t="shared" si="32"/>
        <v>1.5347936224109602E-2</v>
      </c>
      <c r="U169" s="1">
        <f t="shared" si="37"/>
        <v>7826</v>
      </c>
      <c r="V169" s="2"/>
      <c r="W169" s="37"/>
    </row>
    <row r="170" spans="1:23" ht="14.4" x14ac:dyDescent="0.55000000000000004">
      <c r="A170" s="1">
        <f t="shared" si="38"/>
        <v>163</v>
      </c>
      <c r="B170" s="84">
        <v>3798</v>
      </c>
      <c r="C170" s="84">
        <v>3798</v>
      </c>
      <c r="D170" s="34" t="s">
        <v>183</v>
      </c>
      <c r="E170" s="47">
        <v>602.9</v>
      </c>
      <c r="F170" s="57">
        <v>7635</v>
      </c>
      <c r="G170" s="74">
        <v>4603142</v>
      </c>
      <c r="H170" s="57">
        <v>0</v>
      </c>
      <c r="I170" s="74">
        <f t="shared" si="33"/>
        <v>4603142</v>
      </c>
      <c r="J170" s="60">
        <v>588.5</v>
      </c>
      <c r="K170" s="20">
        <f t="shared" si="30"/>
        <v>7826</v>
      </c>
      <c r="L170" s="20">
        <f t="shared" si="34"/>
        <v>7826</v>
      </c>
      <c r="M170" s="81">
        <f t="shared" si="35"/>
        <v>4605601</v>
      </c>
      <c r="N170" s="20">
        <f t="shared" si="39"/>
        <v>43572.419999999925</v>
      </c>
      <c r="O170" s="81">
        <f t="shared" si="36"/>
        <v>4649173.42</v>
      </c>
      <c r="P170" s="21">
        <f t="shared" si="40"/>
        <v>46031.419999999925</v>
      </c>
      <c r="Q170" s="63">
        <f t="shared" si="41"/>
        <v>9.9999999999999846E-3</v>
      </c>
      <c r="R170" s="66">
        <f t="shared" si="31"/>
        <v>-14.399999999999977</v>
      </c>
      <c r="S170" s="54">
        <f t="shared" si="32"/>
        <v>-2.3884557969812537E-2</v>
      </c>
      <c r="U170" s="1">
        <f t="shared" si="37"/>
        <v>7826</v>
      </c>
      <c r="V170" s="2"/>
      <c r="W170" s="37"/>
    </row>
    <row r="171" spans="1:23" ht="14.4" x14ac:dyDescent="0.55000000000000004">
      <c r="A171" s="1">
        <f t="shared" si="38"/>
        <v>164</v>
      </c>
      <c r="B171" s="84">
        <v>3816</v>
      </c>
      <c r="C171" s="84">
        <v>3816</v>
      </c>
      <c r="D171" s="34" t="s">
        <v>184</v>
      </c>
      <c r="E171" s="47">
        <v>316.8</v>
      </c>
      <c r="F171" s="57">
        <v>7635</v>
      </c>
      <c r="G171" s="74">
        <v>2418768</v>
      </c>
      <c r="H171" s="57">
        <v>92415</v>
      </c>
      <c r="I171" s="74">
        <f t="shared" si="33"/>
        <v>2511183</v>
      </c>
      <c r="J171" s="60">
        <v>308</v>
      </c>
      <c r="K171" s="20">
        <f t="shared" si="30"/>
        <v>7826</v>
      </c>
      <c r="L171" s="20">
        <f t="shared" si="34"/>
        <v>7826</v>
      </c>
      <c r="M171" s="81">
        <f t="shared" si="35"/>
        <v>2410408</v>
      </c>
      <c r="N171" s="20">
        <f t="shared" si="39"/>
        <v>32547.680000000168</v>
      </c>
      <c r="O171" s="81">
        <f t="shared" si="36"/>
        <v>2442955.6800000002</v>
      </c>
      <c r="P171" s="21">
        <f t="shared" si="40"/>
        <v>-68227.319999999832</v>
      </c>
      <c r="Q171" s="63">
        <f t="shared" si="41"/>
        <v>-2.7169393867352492E-2</v>
      </c>
      <c r="R171" s="66">
        <f t="shared" si="31"/>
        <v>-8.8000000000000114</v>
      </c>
      <c r="S171" s="54">
        <f t="shared" si="32"/>
        <v>-2.7777777777777814E-2</v>
      </c>
      <c r="U171" s="1">
        <f t="shared" si="37"/>
        <v>7826</v>
      </c>
      <c r="V171" s="2"/>
      <c r="W171" s="37"/>
    </row>
    <row r="172" spans="1:23" ht="14.4" x14ac:dyDescent="0.55000000000000004">
      <c r="A172" s="1">
        <f t="shared" si="38"/>
        <v>165</v>
      </c>
      <c r="B172" s="84">
        <v>3841</v>
      </c>
      <c r="C172" s="84">
        <v>3841</v>
      </c>
      <c r="D172" s="35" t="s">
        <v>185</v>
      </c>
      <c r="E172" s="48">
        <v>687.2</v>
      </c>
      <c r="F172" s="58">
        <v>7635</v>
      </c>
      <c r="G172" s="75">
        <v>5246772</v>
      </c>
      <c r="H172" s="58">
        <v>0</v>
      </c>
      <c r="I172" s="75">
        <f t="shared" si="33"/>
        <v>5246772</v>
      </c>
      <c r="J172" s="61">
        <v>675.5</v>
      </c>
      <c r="K172" s="22">
        <f t="shared" si="30"/>
        <v>7826</v>
      </c>
      <c r="L172" s="22">
        <f t="shared" si="34"/>
        <v>7826</v>
      </c>
      <c r="M172" s="82">
        <f t="shared" si="35"/>
        <v>5286463</v>
      </c>
      <c r="N172" s="22">
        <f t="shared" si="39"/>
        <v>12776.719999999739</v>
      </c>
      <c r="O172" s="82">
        <f t="shared" si="36"/>
        <v>5299239.72</v>
      </c>
      <c r="P172" s="23">
        <f t="shared" si="40"/>
        <v>52467.719999999739</v>
      </c>
      <c r="Q172" s="64">
        <f t="shared" si="41"/>
        <v>9.9999999999999499E-3</v>
      </c>
      <c r="R172" s="67">
        <f t="shared" si="31"/>
        <v>-11.700000000000045</v>
      </c>
      <c r="S172" s="55">
        <f t="shared" si="32"/>
        <v>-1.7025611175785861E-2</v>
      </c>
      <c r="U172" s="1">
        <f t="shared" si="37"/>
        <v>7826</v>
      </c>
      <c r="V172" s="2"/>
      <c r="W172" s="37"/>
    </row>
    <row r="173" spans="1:23" ht="14.4" x14ac:dyDescent="0.55000000000000004">
      <c r="A173" s="1">
        <f t="shared" si="38"/>
        <v>166</v>
      </c>
      <c r="B173" s="84">
        <v>3906</v>
      </c>
      <c r="C173" s="84">
        <v>3906</v>
      </c>
      <c r="D173" s="34" t="s">
        <v>186</v>
      </c>
      <c r="E173" s="47">
        <v>450</v>
      </c>
      <c r="F173" s="57">
        <v>7635</v>
      </c>
      <c r="G173" s="74">
        <v>3435750</v>
      </c>
      <c r="H173" s="57">
        <v>0</v>
      </c>
      <c r="I173" s="74">
        <f t="shared" si="33"/>
        <v>3435750</v>
      </c>
      <c r="J173" s="60">
        <v>437.5</v>
      </c>
      <c r="K173" s="20">
        <f t="shared" si="30"/>
        <v>7826</v>
      </c>
      <c r="L173" s="20">
        <f t="shared" si="34"/>
        <v>7826</v>
      </c>
      <c r="M173" s="81">
        <f t="shared" si="35"/>
        <v>3423875</v>
      </c>
      <c r="N173" s="20">
        <f t="shared" si="39"/>
        <v>46232.5</v>
      </c>
      <c r="O173" s="81">
        <f t="shared" si="36"/>
        <v>3470107.5</v>
      </c>
      <c r="P173" s="21">
        <f t="shared" si="40"/>
        <v>34357.5</v>
      </c>
      <c r="Q173" s="63">
        <f t="shared" si="41"/>
        <v>0.01</v>
      </c>
      <c r="R173" s="66">
        <f t="shared" si="31"/>
        <v>-12.5</v>
      </c>
      <c r="S173" s="54">
        <f t="shared" si="32"/>
        <v>-2.7777777777777776E-2</v>
      </c>
      <c r="U173" s="1">
        <f t="shared" si="37"/>
        <v>7826</v>
      </c>
      <c r="V173" s="2"/>
      <c r="W173" s="37"/>
    </row>
    <row r="174" spans="1:23" ht="14.4" x14ac:dyDescent="0.55000000000000004">
      <c r="A174" s="1">
        <f t="shared" si="38"/>
        <v>167</v>
      </c>
      <c r="B174" s="84">
        <v>3942</v>
      </c>
      <c r="C174" s="84">
        <v>3942</v>
      </c>
      <c r="D174" s="34" t="s">
        <v>187</v>
      </c>
      <c r="E174" s="47">
        <v>670</v>
      </c>
      <c r="F174" s="57">
        <v>7635</v>
      </c>
      <c r="G174" s="74">
        <v>5115450</v>
      </c>
      <c r="H174" s="57">
        <v>0</v>
      </c>
      <c r="I174" s="74">
        <f t="shared" si="33"/>
        <v>5115450</v>
      </c>
      <c r="J174" s="60">
        <v>643.70000000000005</v>
      </c>
      <c r="K174" s="20">
        <f t="shared" si="30"/>
        <v>7826</v>
      </c>
      <c r="L174" s="20">
        <f t="shared" si="34"/>
        <v>7826</v>
      </c>
      <c r="M174" s="81">
        <f t="shared" si="35"/>
        <v>5037596.2</v>
      </c>
      <c r="N174" s="20">
        <f t="shared" si="39"/>
        <v>129008.29999999981</v>
      </c>
      <c r="O174" s="81">
        <f t="shared" si="36"/>
        <v>5166604.5</v>
      </c>
      <c r="P174" s="21">
        <f t="shared" si="40"/>
        <v>51154.5</v>
      </c>
      <c r="Q174" s="63">
        <f t="shared" si="41"/>
        <v>0.01</v>
      </c>
      <c r="R174" s="66">
        <f t="shared" si="31"/>
        <v>-26.299999999999955</v>
      </c>
      <c r="S174" s="54">
        <f t="shared" si="32"/>
        <v>-3.9253731343283513E-2</v>
      </c>
      <c r="U174" s="1">
        <f t="shared" si="37"/>
        <v>7826</v>
      </c>
      <c r="V174" s="2"/>
      <c r="W174" s="37"/>
    </row>
    <row r="175" spans="1:23" ht="14.4" x14ac:dyDescent="0.55000000000000004">
      <c r="A175" s="1">
        <f t="shared" si="38"/>
        <v>168</v>
      </c>
      <c r="B175" s="84">
        <v>4023</v>
      </c>
      <c r="C175" s="84">
        <v>4023</v>
      </c>
      <c r="D175" s="34" t="s">
        <v>188</v>
      </c>
      <c r="E175" s="47">
        <v>655.6</v>
      </c>
      <c r="F175" s="57">
        <v>7660</v>
      </c>
      <c r="G175" s="74">
        <v>5021896</v>
      </c>
      <c r="H175" s="57">
        <v>0</v>
      </c>
      <c r="I175" s="74">
        <f t="shared" si="33"/>
        <v>5021896</v>
      </c>
      <c r="J175" s="60">
        <v>661.5</v>
      </c>
      <c r="K175" s="20">
        <f t="shared" si="30"/>
        <v>7851</v>
      </c>
      <c r="L175" s="20">
        <f t="shared" si="34"/>
        <v>7851</v>
      </c>
      <c r="M175" s="81">
        <f t="shared" si="35"/>
        <v>5193436.5</v>
      </c>
      <c r="N175" s="20">
        <f t="shared" si="39"/>
        <v>0</v>
      </c>
      <c r="O175" s="81">
        <f t="shared" si="36"/>
        <v>5193436.5</v>
      </c>
      <c r="P175" s="21">
        <f t="shared" si="40"/>
        <v>171540.5</v>
      </c>
      <c r="Q175" s="63">
        <f t="shared" si="41"/>
        <v>3.415851303969656E-2</v>
      </c>
      <c r="R175" s="66">
        <f t="shared" si="31"/>
        <v>5.8999999999999773</v>
      </c>
      <c r="S175" s="54">
        <f t="shared" si="32"/>
        <v>8.9993898718730581E-3</v>
      </c>
      <c r="U175" s="1">
        <f t="shared" si="37"/>
        <v>7851</v>
      </c>
      <c r="V175" s="2"/>
      <c r="W175" s="37"/>
    </row>
    <row r="176" spans="1:23" ht="14.4" x14ac:dyDescent="0.55000000000000004">
      <c r="A176" s="1">
        <f t="shared" si="38"/>
        <v>169</v>
      </c>
      <c r="B176" s="84">
        <v>4033</v>
      </c>
      <c r="C176" s="84">
        <v>4033</v>
      </c>
      <c r="D176" s="34" t="s">
        <v>189</v>
      </c>
      <c r="E176" s="47">
        <v>593.79999999999995</v>
      </c>
      <c r="F176" s="57">
        <v>7707</v>
      </c>
      <c r="G176" s="74">
        <v>4576417</v>
      </c>
      <c r="H176" s="57">
        <v>47944</v>
      </c>
      <c r="I176" s="74">
        <f t="shared" si="33"/>
        <v>4624361</v>
      </c>
      <c r="J176" s="60">
        <v>574.5</v>
      </c>
      <c r="K176" s="20">
        <f t="shared" si="30"/>
        <v>7898</v>
      </c>
      <c r="L176" s="20">
        <f t="shared" si="34"/>
        <v>7898</v>
      </c>
      <c r="M176" s="81">
        <f t="shared" si="35"/>
        <v>4537401</v>
      </c>
      <c r="N176" s="20">
        <f t="shared" si="39"/>
        <v>84780.169999999925</v>
      </c>
      <c r="O176" s="81">
        <f t="shared" si="36"/>
        <v>4622181.17</v>
      </c>
      <c r="P176" s="21">
        <f t="shared" si="40"/>
        <v>-2179.8300000000745</v>
      </c>
      <c r="Q176" s="63">
        <f t="shared" si="41"/>
        <v>-4.7137972143612369E-4</v>
      </c>
      <c r="R176" s="66">
        <f t="shared" si="31"/>
        <v>-19.299999999999955</v>
      </c>
      <c r="S176" s="54">
        <f t="shared" si="32"/>
        <v>-3.2502526103064928E-2</v>
      </c>
      <c r="U176" s="1">
        <f t="shared" si="37"/>
        <v>7898</v>
      </c>
      <c r="V176" s="2"/>
      <c r="W176" s="37"/>
    </row>
    <row r="177" spans="1:23" ht="14.4" x14ac:dyDescent="0.55000000000000004">
      <c r="A177" s="1">
        <f t="shared" si="38"/>
        <v>170</v>
      </c>
      <c r="B177" s="84">
        <v>4041</v>
      </c>
      <c r="C177" s="84">
        <v>4041</v>
      </c>
      <c r="D177" s="35" t="s">
        <v>190</v>
      </c>
      <c r="E177" s="48">
        <v>1200</v>
      </c>
      <c r="F177" s="58">
        <v>7635</v>
      </c>
      <c r="G177" s="75">
        <v>9162000</v>
      </c>
      <c r="H177" s="58">
        <v>160975</v>
      </c>
      <c r="I177" s="75">
        <f t="shared" si="33"/>
        <v>9322975</v>
      </c>
      <c r="J177" s="61">
        <v>1234.9000000000001</v>
      </c>
      <c r="K177" s="22">
        <f t="shared" si="30"/>
        <v>7826</v>
      </c>
      <c r="L177" s="22">
        <f t="shared" si="34"/>
        <v>7826</v>
      </c>
      <c r="M177" s="82">
        <f t="shared" si="35"/>
        <v>9664327.4000000004</v>
      </c>
      <c r="N177" s="22">
        <f t="shared" si="39"/>
        <v>0</v>
      </c>
      <c r="O177" s="82">
        <f t="shared" si="36"/>
        <v>9664327.4000000004</v>
      </c>
      <c r="P177" s="23">
        <f t="shared" si="40"/>
        <v>341352.40000000037</v>
      </c>
      <c r="Q177" s="64">
        <f t="shared" si="41"/>
        <v>3.6614106548607112E-2</v>
      </c>
      <c r="R177" s="67">
        <f t="shared" si="31"/>
        <v>34.900000000000091</v>
      </c>
      <c r="S177" s="55">
        <f t="shared" si="32"/>
        <v>2.9083333333333409E-2</v>
      </c>
      <c r="U177" s="1">
        <f t="shared" si="37"/>
        <v>7826</v>
      </c>
      <c r="V177" s="2"/>
      <c r="W177" s="37"/>
    </row>
    <row r="178" spans="1:23" ht="14.4" x14ac:dyDescent="0.55000000000000004">
      <c r="A178" s="1">
        <f t="shared" si="38"/>
        <v>171</v>
      </c>
      <c r="B178" s="84">
        <v>4043</v>
      </c>
      <c r="C178" s="84">
        <v>4043</v>
      </c>
      <c r="D178" s="34" t="s">
        <v>191</v>
      </c>
      <c r="E178" s="47">
        <v>663.1</v>
      </c>
      <c r="F178" s="57">
        <v>7635</v>
      </c>
      <c r="G178" s="74">
        <v>5062769</v>
      </c>
      <c r="H178" s="57">
        <v>10510</v>
      </c>
      <c r="I178" s="74">
        <f t="shared" si="33"/>
        <v>5073279</v>
      </c>
      <c r="J178" s="60">
        <v>674.3</v>
      </c>
      <c r="K178" s="20">
        <f t="shared" si="30"/>
        <v>7826</v>
      </c>
      <c r="L178" s="20">
        <f t="shared" si="34"/>
        <v>7826</v>
      </c>
      <c r="M178" s="81">
        <f t="shared" si="35"/>
        <v>5277071.8</v>
      </c>
      <c r="N178" s="20">
        <f t="shared" si="39"/>
        <v>0</v>
      </c>
      <c r="O178" s="81">
        <f t="shared" si="36"/>
        <v>5277071.8</v>
      </c>
      <c r="P178" s="21">
        <f t="shared" si="40"/>
        <v>203792.79999999981</v>
      </c>
      <c r="Q178" s="63">
        <f t="shared" si="41"/>
        <v>4.016983887540973E-2</v>
      </c>
      <c r="R178" s="66">
        <f t="shared" si="31"/>
        <v>11.199999999999932</v>
      </c>
      <c r="S178" s="54">
        <f t="shared" si="32"/>
        <v>1.6890363444427584E-2</v>
      </c>
      <c r="U178" s="1">
        <f t="shared" si="37"/>
        <v>7826</v>
      </c>
      <c r="V178" s="2"/>
      <c r="W178" s="37"/>
    </row>
    <row r="179" spans="1:23" ht="14.4" x14ac:dyDescent="0.55000000000000004">
      <c r="A179" s="1">
        <f t="shared" si="38"/>
        <v>172</v>
      </c>
      <c r="B179" s="84">
        <v>4068</v>
      </c>
      <c r="C179" s="84">
        <v>4068</v>
      </c>
      <c r="D179" s="34" t="s">
        <v>192</v>
      </c>
      <c r="E179" s="47">
        <v>465.2</v>
      </c>
      <c r="F179" s="57">
        <v>7635</v>
      </c>
      <c r="G179" s="74">
        <v>3551802</v>
      </c>
      <c r="H179" s="57">
        <v>0</v>
      </c>
      <c r="I179" s="74">
        <f t="shared" si="33"/>
        <v>3551802</v>
      </c>
      <c r="J179" s="60">
        <v>465.3</v>
      </c>
      <c r="K179" s="20">
        <f t="shared" si="30"/>
        <v>7826</v>
      </c>
      <c r="L179" s="20">
        <f t="shared" si="34"/>
        <v>7826</v>
      </c>
      <c r="M179" s="81">
        <f t="shared" si="35"/>
        <v>3641437.8000000003</v>
      </c>
      <c r="N179" s="20">
        <f t="shared" si="39"/>
        <v>0</v>
      </c>
      <c r="O179" s="81">
        <f t="shared" si="36"/>
        <v>3641437.8000000003</v>
      </c>
      <c r="P179" s="21">
        <f t="shared" si="40"/>
        <v>89635.800000000279</v>
      </c>
      <c r="Q179" s="63">
        <f t="shared" si="41"/>
        <v>2.5236710830164599E-2</v>
      </c>
      <c r="R179" s="66">
        <f t="shared" si="31"/>
        <v>0.10000000000002274</v>
      </c>
      <c r="S179" s="54">
        <f t="shared" si="32"/>
        <v>2.1496130696479522E-4</v>
      </c>
      <c r="U179" s="1">
        <f t="shared" si="37"/>
        <v>7826</v>
      </c>
      <c r="V179" s="2"/>
      <c r="W179" s="37"/>
    </row>
    <row r="180" spans="1:23" ht="14.4" x14ac:dyDescent="0.55000000000000004">
      <c r="A180" s="1">
        <f t="shared" si="38"/>
        <v>173</v>
      </c>
      <c r="B180" s="84">
        <v>4086</v>
      </c>
      <c r="C180" s="84">
        <v>4086</v>
      </c>
      <c r="D180" s="34" t="s">
        <v>193</v>
      </c>
      <c r="E180" s="47">
        <v>1797.6</v>
      </c>
      <c r="F180" s="57">
        <v>7702</v>
      </c>
      <c r="G180" s="74">
        <v>13845115</v>
      </c>
      <c r="H180" s="57">
        <v>262719</v>
      </c>
      <c r="I180" s="74">
        <f t="shared" si="33"/>
        <v>14107834</v>
      </c>
      <c r="J180" s="60">
        <v>1750.4</v>
      </c>
      <c r="K180" s="20">
        <f t="shared" si="30"/>
        <v>7893</v>
      </c>
      <c r="L180" s="20">
        <f t="shared" si="34"/>
        <v>7893</v>
      </c>
      <c r="M180" s="81">
        <f t="shared" si="35"/>
        <v>13815907.200000001</v>
      </c>
      <c r="N180" s="20">
        <f t="shared" si="39"/>
        <v>167658.94999999925</v>
      </c>
      <c r="O180" s="81">
        <f t="shared" si="36"/>
        <v>13983566.15</v>
      </c>
      <c r="P180" s="21">
        <f t="shared" si="40"/>
        <v>-124267.84999999963</v>
      </c>
      <c r="Q180" s="63">
        <f t="shared" si="41"/>
        <v>-8.8084287070573433E-3</v>
      </c>
      <c r="R180" s="66">
        <f t="shared" si="31"/>
        <v>-47.199999999999818</v>
      </c>
      <c r="S180" s="54">
        <f t="shared" si="32"/>
        <v>-2.6257231864708401E-2</v>
      </c>
      <c r="U180" s="1">
        <f t="shared" si="37"/>
        <v>7893</v>
      </c>
      <c r="V180" s="2"/>
      <c r="W180" s="37"/>
    </row>
    <row r="181" spans="1:23" ht="14.4" x14ac:dyDescent="0.55000000000000004">
      <c r="A181" s="1">
        <f t="shared" si="38"/>
        <v>174</v>
      </c>
      <c r="B181" s="84">
        <v>4104</v>
      </c>
      <c r="C181" s="84">
        <v>4104</v>
      </c>
      <c r="D181" s="34" t="s">
        <v>194</v>
      </c>
      <c r="E181" s="47">
        <v>5374.9</v>
      </c>
      <c r="F181" s="57">
        <v>7641</v>
      </c>
      <c r="G181" s="74">
        <v>41069611</v>
      </c>
      <c r="H181" s="57">
        <v>0</v>
      </c>
      <c r="I181" s="74">
        <f t="shared" si="33"/>
        <v>41069611</v>
      </c>
      <c r="J181" s="60">
        <v>5352.3</v>
      </c>
      <c r="K181" s="20">
        <f t="shared" si="30"/>
        <v>7832</v>
      </c>
      <c r="L181" s="20">
        <f t="shared" si="34"/>
        <v>7832</v>
      </c>
      <c r="M181" s="81">
        <f t="shared" si="35"/>
        <v>41919213.600000001</v>
      </c>
      <c r="N181" s="20">
        <f t="shared" si="39"/>
        <v>0</v>
      </c>
      <c r="O181" s="81">
        <f t="shared" si="36"/>
        <v>41919213.600000001</v>
      </c>
      <c r="P181" s="21">
        <f t="shared" si="40"/>
        <v>849602.60000000149</v>
      </c>
      <c r="Q181" s="63">
        <f t="shared" si="41"/>
        <v>2.0686891823738032E-2</v>
      </c>
      <c r="R181" s="66">
        <f t="shared" si="31"/>
        <v>-22.599999999999454</v>
      </c>
      <c r="S181" s="54">
        <f t="shared" si="32"/>
        <v>-4.2047293903141368E-3</v>
      </c>
      <c r="U181" s="1">
        <f t="shared" si="37"/>
        <v>7832</v>
      </c>
      <c r="V181" s="2"/>
      <c r="W181" s="37"/>
    </row>
    <row r="182" spans="1:23" ht="14.4" x14ac:dyDescent="0.55000000000000004">
      <c r="A182" s="1">
        <f t="shared" si="38"/>
        <v>175</v>
      </c>
      <c r="B182" s="84">
        <v>4122</v>
      </c>
      <c r="C182" s="84">
        <v>4122</v>
      </c>
      <c r="D182" s="35" t="s">
        <v>195</v>
      </c>
      <c r="E182" s="48">
        <v>511.4</v>
      </c>
      <c r="F182" s="58">
        <v>7635</v>
      </c>
      <c r="G182" s="75">
        <v>3904539</v>
      </c>
      <c r="H182" s="58">
        <v>0</v>
      </c>
      <c r="I182" s="75">
        <f t="shared" si="33"/>
        <v>3904539</v>
      </c>
      <c r="J182" s="61">
        <v>487.5</v>
      </c>
      <c r="K182" s="22">
        <f t="shared" si="30"/>
        <v>7826</v>
      </c>
      <c r="L182" s="22">
        <f t="shared" si="34"/>
        <v>7826</v>
      </c>
      <c r="M182" s="82">
        <f t="shared" si="35"/>
        <v>3815175</v>
      </c>
      <c r="N182" s="22">
        <f t="shared" si="39"/>
        <v>128409.39000000013</v>
      </c>
      <c r="O182" s="82">
        <f t="shared" si="36"/>
        <v>3943584.39</v>
      </c>
      <c r="P182" s="23">
        <f t="shared" si="40"/>
        <v>39045.39000000013</v>
      </c>
      <c r="Q182" s="64">
        <f t="shared" si="41"/>
        <v>1.0000000000000033E-2</v>
      </c>
      <c r="R182" s="67">
        <f t="shared" si="31"/>
        <v>-23.899999999999977</v>
      </c>
      <c r="S182" s="55">
        <f t="shared" si="32"/>
        <v>-4.6734454438795418E-2</v>
      </c>
      <c r="U182" s="1">
        <f t="shared" si="37"/>
        <v>7826</v>
      </c>
      <c r="V182" s="2"/>
      <c r="W182" s="37"/>
    </row>
    <row r="183" spans="1:23" ht="14.4" x14ac:dyDescent="0.55000000000000004">
      <c r="A183" s="1">
        <f t="shared" si="38"/>
        <v>176</v>
      </c>
      <c r="B183" s="84">
        <v>4131</v>
      </c>
      <c r="C183" s="84">
        <v>4131</v>
      </c>
      <c r="D183" s="34" t="s">
        <v>196</v>
      </c>
      <c r="E183" s="47">
        <v>3404.6</v>
      </c>
      <c r="F183" s="57">
        <v>7672</v>
      </c>
      <c r="G183" s="74">
        <v>26120091</v>
      </c>
      <c r="H183" s="57">
        <v>0</v>
      </c>
      <c r="I183" s="74">
        <f t="shared" si="33"/>
        <v>26120091</v>
      </c>
      <c r="J183" s="60">
        <v>3351</v>
      </c>
      <c r="K183" s="20">
        <f t="shared" si="30"/>
        <v>7863</v>
      </c>
      <c r="L183" s="20">
        <f t="shared" si="34"/>
        <v>7863</v>
      </c>
      <c r="M183" s="81">
        <f t="shared" si="35"/>
        <v>26348913</v>
      </c>
      <c r="N183" s="20">
        <f t="shared" si="39"/>
        <v>32378.910000000149</v>
      </c>
      <c r="O183" s="81">
        <f t="shared" si="36"/>
        <v>26381291.91</v>
      </c>
      <c r="P183" s="21">
        <f t="shared" si="40"/>
        <v>261200.91000000015</v>
      </c>
      <c r="Q183" s="63">
        <f t="shared" si="41"/>
        <v>1.0000000000000005E-2</v>
      </c>
      <c r="R183" s="66">
        <f t="shared" si="31"/>
        <v>-53.599999999999909</v>
      </c>
      <c r="S183" s="54">
        <f t="shared" si="32"/>
        <v>-1.5743405980144485E-2</v>
      </c>
      <c r="U183" s="1">
        <f t="shared" si="37"/>
        <v>7863</v>
      </c>
      <c r="V183" s="2"/>
      <c r="W183" s="37"/>
    </row>
    <row r="184" spans="1:23" ht="14.4" x14ac:dyDescent="0.55000000000000004">
      <c r="A184" s="1">
        <f t="shared" si="38"/>
        <v>177</v>
      </c>
      <c r="B184" s="84">
        <v>4203</v>
      </c>
      <c r="C184" s="84">
        <v>4203</v>
      </c>
      <c r="D184" s="34" t="s">
        <v>197</v>
      </c>
      <c r="E184" s="47">
        <v>875.3</v>
      </c>
      <c r="F184" s="57">
        <v>7635</v>
      </c>
      <c r="G184" s="74">
        <v>6682916</v>
      </c>
      <c r="H184" s="57">
        <v>0</v>
      </c>
      <c r="I184" s="74">
        <f t="shared" si="33"/>
        <v>6682916</v>
      </c>
      <c r="J184" s="60">
        <v>885.9</v>
      </c>
      <c r="K184" s="20">
        <f t="shared" si="30"/>
        <v>7826</v>
      </c>
      <c r="L184" s="20">
        <f t="shared" si="34"/>
        <v>7826</v>
      </c>
      <c r="M184" s="81">
        <f t="shared" si="35"/>
        <v>6933053.3999999994</v>
      </c>
      <c r="N184" s="20">
        <f t="shared" si="39"/>
        <v>0</v>
      </c>
      <c r="O184" s="81">
        <f t="shared" si="36"/>
        <v>6933053.3999999994</v>
      </c>
      <c r="P184" s="21">
        <f t="shared" si="40"/>
        <v>250137.39999999944</v>
      </c>
      <c r="Q184" s="63">
        <f t="shared" si="41"/>
        <v>3.7429379630089535E-2</v>
      </c>
      <c r="R184" s="66">
        <f t="shared" si="31"/>
        <v>10.600000000000023</v>
      </c>
      <c r="S184" s="54">
        <f t="shared" si="32"/>
        <v>1.2110133668456556E-2</v>
      </c>
      <c r="U184" s="1">
        <f t="shared" si="37"/>
        <v>7826</v>
      </c>
      <c r="V184" s="2"/>
      <c r="W184" s="37"/>
    </row>
    <row r="185" spans="1:23" ht="14.4" x14ac:dyDescent="0.55000000000000004">
      <c r="A185" s="1">
        <f t="shared" si="38"/>
        <v>178</v>
      </c>
      <c r="B185" s="84">
        <v>4212</v>
      </c>
      <c r="C185" s="84">
        <v>4212</v>
      </c>
      <c r="D185" s="34" t="s">
        <v>198</v>
      </c>
      <c r="E185" s="47">
        <v>307.7</v>
      </c>
      <c r="F185" s="57">
        <v>7635</v>
      </c>
      <c r="G185" s="74">
        <v>2349290</v>
      </c>
      <c r="H185" s="57">
        <v>46592</v>
      </c>
      <c r="I185" s="74">
        <f t="shared" si="33"/>
        <v>2395882</v>
      </c>
      <c r="J185" s="60">
        <v>283.39999999999998</v>
      </c>
      <c r="K185" s="20">
        <f t="shared" si="30"/>
        <v>7826</v>
      </c>
      <c r="L185" s="20">
        <f t="shared" si="34"/>
        <v>7826</v>
      </c>
      <c r="M185" s="81">
        <f t="shared" si="35"/>
        <v>2217888.4</v>
      </c>
      <c r="N185" s="20">
        <f t="shared" si="39"/>
        <v>154894.5</v>
      </c>
      <c r="O185" s="81">
        <f t="shared" si="36"/>
        <v>2372782.9</v>
      </c>
      <c r="P185" s="21">
        <f t="shared" si="40"/>
        <v>-23099.100000000093</v>
      </c>
      <c r="Q185" s="63">
        <f t="shared" si="41"/>
        <v>-9.6411676368035205E-3</v>
      </c>
      <c r="R185" s="66">
        <f t="shared" si="31"/>
        <v>-24.300000000000011</v>
      </c>
      <c r="S185" s="54">
        <f t="shared" si="32"/>
        <v>-7.8973025674358183E-2</v>
      </c>
      <c r="U185" s="1">
        <f t="shared" si="37"/>
        <v>7826</v>
      </c>
      <c r="V185" s="2"/>
      <c r="W185" s="37"/>
    </row>
    <row r="186" spans="1:23" ht="14.4" x14ac:dyDescent="0.55000000000000004">
      <c r="A186" s="1">
        <f t="shared" si="38"/>
        <v>179</v>
      </c>
      <c r="B186" s="84">
        <v>4419</v>
      </c>
      <c r="C186" s="84">
        <v>4419</v>
      </c>
      <c r="D186" s="34" t="s">
        <v>3</v>
      </c>
      <c r="E186" s="47">
        <v>806.5</v>
      </c>
      <c r="F186" s="57">
        <v>7637</v>
      </c>
      <c r="G186" s="74">
        <v>6159241</v>
      </c>
      <c r="H186" s="57">
        <v>0</v>
      </c>
      <c r="I186" s="74">
        <f t="shared" si="33"/>
        <v>6159241</v>
      </c>
      <c r="J186" s="60">
        <v>812.3</v>
      </c>
      <c r="K186" s="20">
        <f t="shared" si="30"/>
        <v>7828</v>
      </c>
      <c r="L186" s="20">
        <f t="shared" si="34"/>
        <v>7828</v>
      </c>
      <c r="M186" s="81">
        <f t="shared" si="35"/>
        <v>6358684.3999999994</v>
      </c>
      <c r="N186" s="20">
        <f t="shared" si="39"/>
        <v>0</v>
      </c>
      <c r="O186" s="81">
        <f t="shared" si="36"/>
        <v>6358684.3999999994</v>
      </c>
      <c r="P186" s="21">
        <f t="shared" si="40"/>
        <v>199443.39999999944</v>
      </c>
      <c r="Q186" s="63">
        <f t="shared" si="41"/>
        <v>3.2381165146809394E-2</v>
      </c>
      <c r="R186" s="66">
        <f t="shared" si="31"/>
        <v>5.7999999999999545</v>
      </c>
      <c r="S186" s="54">
        <f t="shared" si="32"/>
        <v>7.1915685058895904E-3</v>
      </c>
      <c r="U186" s="1">
        <f t="shared" si="37"/>
        <v>7828</v>
      </c>
      <c r="V186" s="2"/>
      <c r="W186" s="37"/>
    </row>
    <row r="187" spans="1:23" ht="14.4" x14ac:dyDescent="0.55000000000000004">
      <c r="A187" s="1">
        <f t="shared" si="38"/>
        <v>180</v>
      </c>
      <c r="B187" s="84">
        <v>4269</v>
      </c>
      <c r="C187" s="84">
        <v>4269</v>
      </c>
      <c r="D187" s="35" t="s">
        <v>199</v>
      </c>
      <c r="E187" s="48">
        <v>501.8</v>
      </c>
      <c r="F187" s="58">
        <v>7689</v>
      </c>
      <c r="G187" s="75">
        <v>3858340</v>
      </c>
      <c r="H187" s="58">
        <v>21850</v>
      </c>
      <c r="I187" s="75">
        <f t="shared" si="33"/>
        <v>3880190</v>
      </c>
      <c r="J187" s="61">
        <v>489.6</v>
      </c>
      <c r="K187" s="22">
        <f t="shared" si="30"/>
        <v>7880</v>
      </c>
      <c r="L187" s="22">
        <f t="shared" si="34"/>
        <v>7880</v>
      </c>
      <c r="M187" s="82">
        <f t="shared" si="35"/>
        <v>3858048</v>
      </c>
      <c r="N187" s="22">
        <f t="shared" si="39"/>
        <v>38875.399999999907</v>
      </c>
      <c r="O187" s="82">
        <f t="shared" si="36"/>
        <v>3896923.4</v>
      </c>
      <c r="P187" s="23">
        <f t="shared" si="40"/>
        <v>16733.399999999907</v>
      </c>
      <c r="Q187" s="64">
        <f t="shared" si="41"/>
        <v>4.3125207786216414E-3</v>
      </c>
      <c r="R187" s="67">
        <f t="shared" si="31"/>
        <v>-12.199999999999989</v>
      </c>
      <c r="S187" s="55">
        <f t="shared" si="32"/>
        <v>-2.4312475089677137E-2</v>
      </c>
      <c r="U187" s="1">
        <f t="shared" si="37"/>
        <v>7880</v>
      </c>
      <c r="V187" s="2"/>
      <c r="W187" s="37"/>
    </row>
    <row r="188" spans="1:23" ht="14.4" x14ac:dyDescent="0.55000000000000004">
      <c r="A188" s="1">
        <f t="shared" si="38"/>
        <v>181</v>
      </c>
      <c r="B188" s="84">
        <v>4271</v>
      </c>
      <c r="C188" s="84">
        <v>4271</v>
      </c>
      <c r="D188" s="34" t="s">
        <v>200</v>
      </c>
      <c r="E188" s="47">
        <v>1227.9000000000001</v>
      </c>
      <c r="F188" s="57">
        <v>7635</v>
      </c>
      <c r="G188" s="74">
        <v>9375017</v>
      </c>
      <c r="H188" s="57">
        <v>47537</v>
      </c>
      <c r="I188" s="74">
        <f t="shared" si="33"/>
        <v>9422554</v>
      </c>
      <c r="J188" s="60">
        <v>1194.0999999999999</v>
      </c>
      <c r="K188" s="20">
        <f t="shared" si="30"/>
        <v>7826</v>
      </c>
      <c r="L188" s="20">
        <f t="shared" si="34"/>
        <v>7826</v>
      </c>
      <c r="M188" s="81">
        <f t="shared" si="35"/>
        <v>9345026.5999999996</v>
      </c>
      <c r="N188" s="20">
        <f t="shared" si="39"/>
        <v>123740.5700000003</v>
      </c>
      <c r="O188" s="81">
        <f t="shared" si="36"/>
        <v>9468767.1699999999</v>
      </c>
      <c r="P188" s="21">
        <f t="shared" si="40"/>
        <v>46213.169999999925</v>
      </c>
      <c r="Q188" s="63">
        <f t="shared" si="41"/>
        <v>4.9045269467280234E-3</v>
      </c>
      <c r="R188" s="66">
        <f t="shared" si="31"/>
        <v>-33.800000000000182</v>
      </c>
      <c r="S188" s="54">
        <f t="shared" si="32"/>
        <v>-2.7526671553058213E-2</v>
      </c>
      <c r="U188" s="1">
        <f t="shared" si="37"/>
        <v>7826</v>
      </c>
      <c r="V188" s="2"/>
      <c r="W188" s="37"/>
    </row>
    <row r="189" spans="1:23" ht="14.4" x14ac:dyDescent="0.55000000000000004">
      <c r="A189" s="1">
        <f t="shared" si="38"/>
        <v>182</v>
      </c>
      <c r="B189" s="84">
        <v>4356</v>
      </c>
      <c r="C189" s="84">
        <v>4356</v>
      </c>
      <c r="D189" s="34" t="s">
        <v>201</v>
      </c>
      <c r="E189" s="47">
        <v>762.6</v>
      </c>
      <c r="F189" s="57">
        <v>7635</v>
      </c>
      <c r="G189" s="74">
        <v>5822451</v>
      </c>
      <c r="H189" s="57">
        <v>0</v>
      </c>
      <c r="I189" s="74">
        <f t="shared" si="33"/>
        <v>5822451</v>
      </c>
      <c r="J189" s="60">
        <v>725.8</v>
      </c>
      <c r="K189" s="20">
        <f t="shared" si="30"/>
        <v>7826</v>
      </c>
      <c r="L189" s="20">
        <f t="shared" si="34"/>
        <v>7826</v>
      </c>
      <c r="M189" s="81">
        <f t="shared" si="35"/>
        <v>5680110.7999999998</v>
      </c>
      <c r="N189" s="20">
        <f t="shared" si="39"/>
        <v>200564.70999999996</v>
      </c>
      <c r="O189" s="81">
        <f t="shared" si="36"/>
        <v>5880675.5099999998</v>
      </c>
      <c r="P189" s="21">
        <f t="shared" si="40"/>
        <v>58224.509999999776</v>
      </c>
      <c r="Q189" s="63">
        <f t="shared" si="41"/>
        <v>9.999999999999962E-3</v>
      </c>
      <c r="R189" s="66">
        <f t="shared" si="31"/>
        <v>-36.800000000000068</v>
      </c>
      <c r="S189" s="54">
        <f t="shared" si="32"/>
        <v>-4.8255966430632138E-2</v>
      </c>
      <c r="U189" s="1">
        <f t="shared" si="37"/>
        <v>7826</v>
      </c>
      <c r="V189" s="2"/>
      <c r="W189" s="37"/>
    </row>
    <row r="190" spans="1:23" ht="14.4" x14ac:dyDescent="0.55000000000000004">
      <c r="A190" s="1">
        <f t="shared" si="38"/>
        <v>183</v>
      </c>
      <c r="B190" s="84">
        <v>4149</v>
      </c>
      <c r="C190" s="84">
        <v>4149</v>
      </c>
      <c r="D190" s="34" t="s">
        <v>202</v>
      </c>
      <c r="E190" s="47">
        <v>1516.1</v>
      </c>
      <c r="F190" s="57">
        <v>7640</v>
      </c>
      <c r="G190" s="74">
        <v>11583004</v>
      </c>
      <c r="H190" s="57">
        <v>0</v>
      </c>
      <c r="I190" s="74">
        <f t="shared" si="33"/>
        <v>11583004</v>
      </c>
      <c r="J190" s="60">
        <v>1506.3</v>
      </c>
      <c r="K190" s="20">
        <f t="shared" si="30"/>
        <v>7831</v>
      </c>
      <c r="L190" s="20">
        <f t="shared" si="34"/>
        <v>7831</v>
      </c>
      <c r="M190" s="81">
        <f t="shared" si="35"/>
        <v>11795835.299999999</v>
      </c>
      <c r="N190" s="20">
        <f t="shared" si="39"/>
        <v>0</v>
      </c>
      <c r="O190" s="81">
        <f t="shared" si="36"/>
        <v>11795835.299999999</v>
      </c>
      <c r="P190" s="21">
        <f t="shared" si="40"/>
        <v>212831.29999999888</v>
      </c>
      <c r="Q190" s="63">
        <f t="shared" si="41"/>
        <v>1.8374447595804928E-2</v>
      </c>
      <c r="R190" s="66">
        <f t="shared" si="31"/>
        <v>-9.7999999999999545</v>
      </c>
      <c r="S190" s="54">
        <f t="shared" si="32"/>
        <v>-6.4639535650682376E-3</v>
      </c>
      <c r="U190" s="1">
        <f t="shared" si="37"/>
        <v>7831</v>
      </c>
      <c r="V190" s="2"/>
      <c r="W190" s="37"/>
    </row>
    <row r="191" spans="1:23" ht="14.4" x14ac:dyDescent="0.55000000000000004">
      <c r="A191" s="1">
        <f t="shared" si="38"/>
        <v>184</v>
      </c>
      <c r="B191" s="84">
        <v>4437</v>
      </c>
      <c r="C191" s="84">
        <v>4437</v>
      </c>
      <c r="D191" s="34" t="s">
        <v>203</v>
      </c>
      <c r="E191" s="47">
        <v>469.1</v>
      </c>
      <c r="F191" s="57">
        <v>7635</v>
      </c>
      <c r="G191" s="74">
        <v>3581579</v>
      </c>
      <c r="H191" s="57">
        <v>113320</v>
      </c>
      <c r="I191" s="74">
        <f t="shared" si="33"/>
        <v>3694899</v>
      </c>
      <c r="J191" s="60">
        <v>465.7</v>
      </c>
      <c r="K191" s="20">
        <f t="shared" si="30"/>
        <v>7826</v>
      </c>
      <c r="L191" s="20">
        <f t="shared" si="34"/>
        <v>7826</v>
      </c>
      <c r="M191" s="81">
        <f t="shared" si="35"/>
        <v>3644568.1999999997</v>
      </c>
      <c r="N191" s="20">
        <f t="shared" si="39"/>
        <v>0</v>
      </c>
      <c r="O191" s="81">
        <f t="shared" si="36"/>
        <v>3644568.1999999997</v>
      </c>
      <c r="P191" s="21">
        <f t="shared" si="40"/>
        <v>-50330.800000000279</v>
      </c>
      <c r="Q191" s="63">
        <f t="shared" si="41"/>
        <v>-1.3621698455086399E-2</v>
      </c>
      <c r="R191" s="66">
        <f t="shared" si="31"/>
        <v>-3.4000000000000341</v>
      </c>
      <c r="S191" s="54">
        <f t="shared" si="32"/>
        <v>-7.2479215519079812E-3</v>
      </c>
      <c r="U191" s="1">
        <f t="shared" si="37"/>
        <v>7826</v>
      </c>
      <c r="V191" s="2"/>
      <c r="W191" s="37"/>
    </row>
    <row r="192" spans="1:23" ht="14.4" x14ac:dyDescent="0.55000000000000004">
      <c r="A192" s="1">
        <f t="shared" si="38"/>
        <v>185</v>
      </c>
      <c r="B192" s="84">
        <v>4446</v>
      </c>
      <c r="C192" s="84">
        <v>4446</v>
      </c>
      <c r="D192" s="35" t="s">
        <v>204</v>
      </c>
      <c r="E192" s="48">
        <v>969.2</v>
      </c>
      <c r="F192" s="58">
        <v>7635</v>
      </c>
      <c r="G192" s="75">
        <v>7399842</v>
      </c>
      <c r="H192" s="58">
        <v>0</v>
      </c>
      <c r="I192" s="75">
        <f t="shared" si="33"/>
        <v>7399842</v>
      </c>
      <c r="J192" s="61">
        <v>968.6</v>
      </c>
      <c r="K192" s="22">
        <f t="shared" si="30"/>
        <v>7826</v>
      </c>
      <c r="L192" s="22">
        <f t="shared" si="34"/>
        <v>7826</v>
      </c>
      <c r="M192" s="82">
        <f t="shared" si="35"/>
        <v>7580263.6000000006</v>
      </c>
      <c r="N192" s="22">
        <f t="shared" si="39"/>
        <v>0</v>
      </c>
      <c r="O192" s="82">
        <f t="shared" si="36"/>
        <v>7580263.6000000006</v>
      </c>
      <c r="P192" s="23">
        <f t="shared" si="40"/>
        <v>180421.60000000056</v>
      </c>
      <c r="Q192" s="64">
        <f t="shared" si="41"/>
        <v>2.4381817882057559E-2</v>
      </c>
      <c r="R192" s="67">
        <f t="shared" si="31"/>
        <v>-0.60000000000002274</v>
      </c>
      <c r="S192" s="55">
        <f t="shared" si="32"/>
        <v>-6.1906727197691153E-4</v>
      </c>
      <c r="U192" s="1">
        <f t="shared" si="37"/>
        <v>7826</v>
      </c>
      <c r="V192" s="2"/>
      <c r="W192" s="37"/>
    </row>
    <row r="193" spans="1:23" ht="14.4" x14ac:dyDescent="0.55000000000000004">
      <c r="A193" s="1">
        <f t="shared" si="38"/>
        <v>186</v>
      </c>
      <c r="B193" s="84">
        <v>4491</v>
      </c>
      <c r="C193" s="84">
        <v>4491</v>
      </c>
      <c r="D193" s="34" t="s">
        <v>205</v>
      </c>
      <c r="E193" s="47">
        <v>345.5</v>
      </c>
      <c r="F193" s="57">
        <v>7635</v>
      </c>
      <c r="G193" s="74">
        <v>2637893</v>
      </c>
      <c r="H193" s="57">
        <v>0</v>
      </c>
      <c r="I193" s="74">
        <f t="shared" si="33"/>
        <v>2637893</v>
      </c>
      <c r="J193" s="60">
        <v>319.89999999999998</v>
      </c>
      <c r="K193" s="20">
        <f t="shared" si="30"/>
        <v>7826</v>
      </c>
      <c r="L193" s="20">
        <f t="shared" si="34"/>
        <v>7826</v>
      </c>
      <c r="M193" s="81">
        <f t="shared" si="35"/>
        <v>2503537.4</v>
      </c>
      <c r="N193" s="20">
        <f t="shared" si="39"/>
        <v>160734.53000000026</v>
      </c>
      <c r="O193" s="81">
        <f t="shared" si="36"/>
        <v>2664271.9300000002</v>
      </c>
      <c r="P193" s="21">
        <f t="shared" si="40"/>
        <v>26378.930000000168</v>
      </c>
      <c r="Q193" s="63">
        <f t="shared" si="41"/>
        <v>1.0000000000000064E-2</v>
      </c>
      <c r="R193" s="66">
        <f t="shared" si="31"/>
        <v>-25.600000000000023</v>
      </c>
      <c r="S193" s="54">
        <f t="shared" si="32"/>
        <v>-7.4095513748191094E-2</v>
      </c>
      <c r="U193" s="1">
        <f t="shared" si="37"/>
        <v>7826</v>
      </c>
      <c r="V193" s="2"/>
      <c r="W193" s="37"/>
    </row>
    <row r="194" spans="1:23" ht="14.4" x14ac:dyDescent="0.55000000000000004">
      <c r="A194" s="1">
        <f t="shared" si="38"/>
        <v>187</v>
      </c>
      <c r="B194" s="84">
        <v>4505</v>
      </c>
      <c r="C194" s="84">
        <v>4505</v>
      </c>
      <c r="D194" s="34" t="s">
        <v>206</v>
      </c>
      <c r="E194" s="47">
        <v>211.6</v>
      </c>
      <c r="F194" s="57">
        <v>7674</v>
      </c>
      <c r="G194" s="74">
        <v>1623818</v>
      </c>
      <c r="H194" s="57">
        <v>26748</v>
      </c>
      <c r="I194" s="74">
        <f t="shared" si="33"/>
        <v>1650566</v>
      </c>
      <c r="J194" s="60">
        <v>221.3</v>
      </c>
      <c r="K194" s="20">
        <f t="shared" si="30"/>
        <v>7865</v>
      </c>
      <c r="L194" s="20">
        <f t="shared" si="34"/>
        <v>7865</v>
      </c>
      <c r="M194" s="81">
        <f t="shared" si="35"/>
        <v>1740524.5</v>
      </c>
      <c r="N194" s="20">
        <f t="shared" si="39"/>
        <v>0</v>
      </c>
      <c r="O194" s="81">
        <f t="shared" si="36"/>
        <v>1740524.5</v>
      </c>
      <c r="P194" s="21">
        <f t="shared" si="40"/>
        <v>89958.5</v>
      </c>
      <c r="Q194" s="63">
        <f t="shared" si="41"/>
        <v>5.4501607327425865E-2</v>
      </c>
      <c r="R194" s="66">
        <f t="shared" si="31"/>
        <v>9.7000000000000171</v>
      </c>
      <c r="S194" s="54">
        <f t="shared" si="32"/>
        <v>4.5841209829867759E-2</v>
      </c>
      <c r="U194" s="1">
        <f t="shared" si="37"/>
        <v>7865</v>
      </c>
      <c r="V194" s="2"/>
      <c r="W194" s="37"/>
    </row>
    <row r="195" spans="1:23" ht="14.4" x14ac:dyDescent="0.55000000000000004">
      <c r="A195" s="1">
        <f t="shared" si="38"/>
        <v>188</v>
      </c>
      <c r="B195" s="84">
        <v>4509</v>
      </c>
      <c r="C195" s="84">
        <v>4509</v>
      </c>
      <c r="D195" s="34" t="s">
        <v>207</v>
      </c>
      <c r="E195" s="47">
        <v>194</v>
      </c>
      <c r="F195" s="57">
        <v>7635</v>
      </c>
      <c r="G195" s="74">
        <v>1481190</v>
      </c>
      <c r="H195" s="57">
        <v>0</v>
      </c>
      <c r="I195" s="74">
        <f t="shared" si="33"/>
        <v>1481190</v>
      </c>
      <c r="J195" s="60">
        <v>199</v>
      </c>
      <c r="K195" s="20">
        <f t="shared" si="30"/>
        <v>7826</v>
      </c>
      <c r="L195" s="20">
        <f t="shared" si="34"/>
        <v>7826</v>
      </c>
      <c r="M195" s="81">
        <f t="shared" si="35"/>
        <v>1557374</v>
      </c>
      <c r="N195" s="20">
        <f t="shared" si="39"/>
        <v>0</v>
      </c>
      <c r="O195" s="81">
        <f t="shared" si="36"/>
        <v>1557374</v>
      </c>
      <c r="P195" s="21">
        <f t="shared" si="40"/>
        <v>76184</v>
      </c>
      <c r="Q195" s="63">
        <f t="shared" si="41"/>
        <v>5.1434319702401449E-2</v>
      </c>
      <c r="R195" s="66">
        <f t="shared" si="31"/>
        <v>5</v>
      </c>
      <c r="S195" s="54">
        <f t="shared" si="32"/>
        <v>2.5773195876288658E-2</v>
      </c>
      <c r="U195" s="1">
        <f t="shared" si="37"/>
        <v>7826</v>
      </c>
      <c r="V195" s="2"/>
      <c r="W195" s="37"/>
    </row>
    <row r="196" spans="1:23" ht="14.4" x14ac:dyDescent="0.55000000000000004">
      <c r="A196" s="1">
        <f t="shared" si="38"/>
        <v>189</v>
      </c>
      <c r="B196" s="84">
        <v>4518</v>
      </c>
      <c r="C196" s="84">
        <v>4518</v>
      </c>
      <c r="D196" s="34" t="s">
        <v>208</v>
      </c>
      <c r="E196" s="47">
        <v>184.9</v>
      </c>
      <c r="F196" s="57">
        <v>7635</v>
      </c>
      <c r="G196" s="74">
        <v>1411712</v>
      </c>
      <c r="H196" s="57">
        <v>0</v>
      </c>
      <c r="I196" s="74">
        <f t="shared" si="33"/>
        <v>1411712</v>
      </c>
      <c r="J196" s="60">
        <v>194.6</v>
      </c>
      <c r="K196" s="20">
        <f t="shared" si="30"/>
        <v>7826</v>
      </c>
      <c r="L196" s="20">
        <f t="shared" si="34"/>
        <v>7826</v>
      </c>
      <c r="M196" s="81">
        <f t="shared" si="35"/>
        <v>1522939.5999999999</v>
      </c>
      <c r="N196" s="20">
        <f t="shared" si="39"/>
        <v>0</v>
      </c>
      <c r="O196" s="81">
        <f t="shared" si="36"/>
        <v>1522939.5999999999</v>
      </c>
      <c r="P196" s="21">
        <f t="shared" si="40"/>
        <v>111227.59999999986</v>
      </c>
      <c r="Q196" s="63">
        <f t="shared" si="41"/>
        <v>7.8789158128570028E-2</v>
      </c>
      <c r="R196" s="66">
        <f t="shared" si="31"/>
        <v>9.6999999999999886</v>
      </c>
      <c r="S196" s="54">
        <f t="shared" si="32"/>
        <v>5.2460789616008592E-2</v>
      </c>
      <c r="U196" s="1">
        <f t="shared" si="37"/>
        <v>7826</v>
      </c>
      <c r="V196" s="2"/>
      <c r="W196" s="37"/>
    </row>
    <row r="197" spans="1:23" ht="14.4" x14ac:dyDescent="0.55000000000000004">
      <c r="A197" s="1">
        <f t="shared" si="38"/>
        <v>190</v>
      </c>
      <c r="B197" s="84">
        <v>4527</v>
      </c>
      <c r="C197" s="84">
        <v>4527</v>
      </c>
      <c r="D197" s="35" t="s">
        <v>209</v>
      </c>
      <c r="E197" s="48">
        <v>598.29999999999995</v>
      </c>
      <c r="F197" s="58">
        <v>7635</v>
      </c>
      <c r="G197" s="75">
        <v>4568021</v>
      </c>
      <c r="H197" s="58">
        <v>0</v>
      </c>
      <c r="I197" s="75">
        <f t="shared" si="33"/>
        <v>4568021</v>
      </c>
      <c r="J197" s="61">
        <v>598.4</v>
      </c>
      <c r="K197" s="22">
        <f t="shared" si="30"/>
        <v>7826</v>
      </c>
      <c r="L197" s="22">
        <f t="shared" si="34"/>
        <v>7826</v>
      </c>
      <c r="M197" s="82">
        <f t="shared" si="35"/>
        <v>4683078.3999999994</v>
      </c>
      <c r="N197" s="22">
        <f t="shared" si="39"/>
        <v>0</v>
      </c>
      <c r="O197" s="82">
        <f t="shared" si="36"/>
        <v>4683078.3999999994</v>
      </c>
      <c r="P197" s="23">
        <f t="shared" si="40"/>
        <v>115057.39999999944</v>
      </c>
      <c r="Q197" s="64">
        <f t="shared" si="41"/>
        <v>2.5187581230471455E-2</v>
      </c>
      <c r="R197" s="67">
        <f t="shared" si="31"/>
        <v>0.10000000000002274</v>
      </c>
      <c r="S197" s="55">
        <f t="shared" si="32"/>
        <v>1.6714023065355632E-4</v>
      </c>
      <c r="U197" s="1">
        <f t="shared" si="37"/>
        <v>7826</v>
      </c>
      <c r="V197" s="2"/>
      <c r="W197" s="37"/>
    </row>
    <row r="198" spans="1:23" ht="14.4" x14ac:dyDescent="0.55000000000000004">
      <c r="A198" s="1">
        <f t="shared" si="38"/>
        <v>191</v>
      </c>
      <c r="B198" s="84">
        <v>4536</v>
      </c>
      <c r="C198" s="84">
        <v>4536</v>
      </c>
      <c r="D198" s="34" t="s">
        <v>210</v>
      </c>
      <c r="E198" s="47">
        <v>1791.9</v>
      </c>
      <c r="F198" s="57">
        <v>7635</v>
      </c>
      <c r="G198" s="74">
        <v>13681157</v>
      </c>
      <c r="H198" s="57">
        <v>20291</v>
      </c>
      <c r="I198" s="74">
        <f t="shared" si="33"/>
        <v>13701448</v>
      </c>
      <c r="J198" s="60">
        <v>1733.3</v>
      </c>
      <c r="K198" s="20">
        <f t="shared" si="30"/>
        <v>7826</v>
      </c>
      <c r="L198" s="20">
        <f t="shared" si="34"/>
        <v>7826</v>
      </c>
      <c r="M198" s="81">
        <f t="shared" si="35"/>
        <v>13564805.799999999</v>
      </c>
      <c r="N198" s="20">
        <f t="shared" si="39"/>
        <v>253162.77000000142</v>
      </c>
      <c r="O198" s="81">
        <f t="shared" si="36"/>
        <v>13817968.57</v>
      </c>
      <c r="P198" s="21">
        <f t="shared" si="40"/>
        <v>116520.5700000003</v>
      </c>
      <c r="Q198" s="63">
        <f t="shared" si="41"/>
        <v>8.504252251294921E-3</v>
      </c>
      <c r="R198" s="66">
        <f t="shared" si="31"/>
        <v>-58.600000000000136</v>
      </c>
      <c r="S198" s="54">
        <f t="shared" si="32"/>
        <v>-3.2702717785590786E-2</v>
      </c>
      <c r="U198" s="1">
        <f t="shared" si="37"/>
        <v>7826</v>
      </c>
      <c r="V198" s="2"/>
      <c r="W198" s="37"/>
    </row>
    <row r="199" spans="1:23" ht="14.4" x14ac:dyDescent="0.55000000000000004">
      <c r="A199" s="1">
        <f t="shared" si="38"/>
        <v>192</v>
      </c>
      <c r="B199" s="84">
        <v>4554</v>
      </c>
      <c r="C199" s="84">
        <v>4554</v>
      </c>
      <c r="D199" s="34" t="s">
        <v>211</v>
      </c>
      <c r="E199" s="47">
        <v>1111.2</v>
      </c>
      <c r="F199" s="57">
        <v>7635</v>
      </c>
      <c r="G199" s="74">
        <v>8484012</v>
      </c>
      <c r="H199" s="57">
        <v>0</v>
      </c>
      <c r="I199" s="74">
        <f t="shared" si="33"/>
        <v>8484012</v>
      </c>
      <c r="J199" s="60">
        <v>1097.5999999999999</v>
      </c>
      <c r="K199" s="20">
        <f t="shared" si="30"/>
        <v>7826</v>
      </c>
      <c r="L199" s="20">
        <f t="shared" si="34"/>
        <v>7826</v>
      </c>
      <c r="M199" s="81">
        <f t="shared" si="35"/>
        <v>8589817.5999999996</v>
      </c>
      <c r="N199" s="20">
        <f t="shared" si="39"/>
        <v>0</v>
      </c>
      <c r="O199" s="81">
        <f t="shared" si="36"/>
        <v>8589817.5999999996</v>
      </c>
      <c r="P199" s="21">
        <f t="shared" si="40"/>
        <v>105805.59999999963</v>
      </c>
      <c r="Q199" s="63">
        <f t="shared" si="41"/>
        <v>1.2471175194000154E-2</v>
      </c>
      <c r="R199" s="66">
        <f t="shared" si="31"/>
        <v>-13.600000000000136</v>
      </c>
      <c r="S199" s="54">
        <f t="shared" si="32"/>
        <v>-1.2239020878329857E-2</v>
      </c>
      <c r="U199" s="1">
        <f t="shared" si="37"/>
        <v>7826</v>
      </c>
      <c r="V199" s="2"/>
      <c r="W199" s="37"/>
    </row>
    <row r="200" spans="1:23" ht="14.4" x14ac:dyDescent="0.55000000000000004">
      <c r="A200" s="1">
        <f t="shared" si="38"/>
        <v>193</v>
      </c>
      <c r="B200" s="84">
        <v>4572</v>
      </c>
      <c r="C200" s="84">
        <v>4572</v>
      </c>
      <c r="D200" s="34" t="s">
        <v>212</v>
      </c>
      <c r="E200" s="47">
        <v>221.8</v>
      </c>
      <c r="F200" s="57">
        <v>7635</v>
      </c>
      <c r="G200" s="74">
        <v>1693443</v>
      </c>
      <c r="H200" s="57">
        <v>0</v>
      </c>
      <c r="I200" s="74">
        <f t="shared" si="33"/>
        <v>1693443</v>
      </c>
      <c r="J200" s="60">
        <v>220.4</v>
      </c>
      <c r="K200" s="20">
        <f t="shared" ref="K200:K263" si="42">ROUND(F200+$G$2,0)+T200</f>
        <v>7826</v>
      </c>
      <c r="L200" s="20">
        <f t="shared" si="34"/>
        <v>7826</v>
      </c>
      <c r="M200" s="81">
        <f t="shared" si="35"/>
        <v>1724850.4000000001</v>
      </c>
      <c r="N200" s="20">
        <f t="shared" si="39"/>
        <v>0</v>
      </c>
      <c r="O200" s="81">
        <f t="shared" si="36"/>
        <v>1724850.4000000001</v>
      </c>
      <c r="P200" s="21">
        <f t="shared" si="40"/>
        <v>31407.40000000014</v>
      </c>
      <c r="Q200" s="63">
        <f t="shared" si="41"/>
        <v>1.8546476025470087E-2</v>
      </c>
      <c r="R200" s="66">
        <f t="shared" ref="R200:R263" si="43">J200-E200</f>
        <v>-1.4000000000000057</v>
      </c>
      <c r="S200" s="54">
        <f t="shared" ref="S200:S263" si="44">R200/E200</f>
        <v>-6.3119927862939837E-3</v>
      </c>
      <c r="U200" s="1">
        <f t="shared" si="37"/>
        <v>7826</v>
      </c>
      <c r="V200" s="2"/>
      <c r="W200" s="37"/>
    </row>
    <row r="201" spans="1:23" ht="14.4" x14ac:dyDescent="0.55000000000000004">
      <c r="A201" s="1">
        <f t="shared" si="38"/>
        <v>194</v>
      </c>
      <c r="B201" s="84">
        <v>4581</v>
      </c>
      <c r="C201" s="84">
        <v>4581</v>
      </c>
      <c r="D201" s="34" t="s">
        <v>213</v>
      </c>
      <c r="E201" s="47">
        <v>4574.8</v>
      </c>
      <c r="F201" s="57">
        <v>7635</v>
      </c>
      <c r="G201" s="74">
        <v>34928598</v>
      </c>
      <c r="H201" s="57">
        <v>0</v>
      </c>
      <c r="I201" s="74">
        <f t="shared" ref="I201:I264" si="45">G201+H201</f>
        <v>34928598</v>
      </c>
      <c r="J201" s="60">
        <v>4422.8</v>
      </c>
      <c r="K201" s="20">
        <f t="shared" si="42"/>
        <v>7826</v>
      </c>
      <c r="L201" s="20">
        <f t="shared" ref="L201:L264" si="46">U201</f>
        <v>7826</v>
      </c>
      <c r="M201" s="81">
        <f t="shared" ref="M201:M264" si="47">J201*L201</f>
        <v>34612832.800000004</v>
      </c>
      <c r="N201" s="20">
        <f t="shared" si="39"/>
        <v>665051.17999999225</v>
      </c>
      <c r="O201" s="81">
        <f t="shared" ref="O201:O264" si="48">M201+N201</f>
        <v>35277883.979999997</v>
      </c>
      <c r="P201" s="21">
        <f t="shared" si="40"/>
        <v>349285.97999999672</v>
      </c>
      <c r="Q201" s="63">
        <f t="shared" si="41"/>
        <v>9.9999999999999065E-3</v>
      </c>
      <c r="R201" s="66">
        <f t="shared" si="43"/>
        <v>-152</v>
      </c>
      <c r="S201" s="54">
        <f t="shared" si="44"/>
        <v>-3.3225496196555036E-2</v>
      </c>
      <c r="U201" s="1">
        <f t="shared" ref="U201:U264" si="49">IF(K201&lt;=7048,7048,K201)</f>
        <v>7826</v>
      </c>
      <c r="V201" s="2"/>
      <c r="W201" s="37"/>
    </row>
    <row r="202" spans="1:23" ht="14.4" x14ac:dyDescent="0.55000000000000004">
      <c r="A202" s="1">
        <f t="shared" ref="A202:A265" si="50">A201+1</f>
        <v>195</v>
      </c>
      <c r="B202" s="84">
        <v>4599</v>
      </c>
      <c r="C202" s="84">
        <v>4599</v>
      </c>
      <c r="D202" s="35" t="s">
        <v>214</v>
      </c>
      <c r="E202" s="48">
        <v>592.6</v>
      </c>
      <c r="F202" s="58">
        <v>7712</v>
      </c>
      <c r="G202" s="75">
        <v>4570131</v>
      </c>
      <c r="H202" s="58">
        <v>0</v>
      </c>
      <c r="I202" s="75">
        <f t="shared" si="45"/>
        <v>4570131</v>
      </c>
      <c r="J202" s="61">
        <v>593.79999999999995</v>
      </c>
      <c r="K202" s="22">
        <f t="shared" si="42"/>
        <v>7903</v>
      </c>
      <c r="L202" s="22">
        <f t="shared" si="46"/>
        <v>7903</v>
      </c>
      <c r="M202" s="82">
        <f t="shared" si="47"/>
        <v>4692801.3999999994</v>
      </c>
      <c r="N202" s="22">
        <f t="shared" si="39"/>
        <v>0</v>
      </c>
      <c r="O202" s="82">
        <f t="shared" si="48"/>
        <v>4692801.3999999994</v>
      </c>
      <c r="P202" s="23">
        <f t="shared" si="40"/>
        <v>122670.39999999944</v>
      </c>
      <c r="Q202" s="64">
        <f t="shared" si="41"/>
        <v>2.6841768868332099E-2</v>
      </c>
      <c r="R202" s="67">
        <f t="shared" si="43"/>
        <v>1.1999999999999318</v>
      </c>
      <c r="S202" s="55">
        <f t="shared" si="44"/>
        <v>2.0249746878162871E-3</v>
      </c>
      <c r="U202" s="1">
        <f t="shared" si="49"/>
        <v>7903</v>
      </c>
      <c r="V202" s="2"/>
      <c r="W202" s="37"/>
    </row>
    <row r="203" spans="1:23" ht="14.4" x14ac:dyDescent="0.55000000000000004">
      <c r="A203" s="1">
        <f t="shared" si="50"/>
        <v>196</v>
      </c>
      <c r="B203" s="84">
        <v>4617</v>
      </c>
      <c r="C203" s="84">
        <v>4617</v>
      </c>
      <c r="D203" s="34" t="s">
        <v>215</v>
      </c>
      <c r="E203" s="47">
        <v>1399.4</v>
      </c>
      <c r="F203" s="57">
        <v>7635</v>
      </c>
      <c r="G203" s="74">
        <v>10684419</v>
      </c>
      <c r="H203" s="57">
        <v>0</v>
      </c>
      <c r="I203" s="74">
        <f t="shared" si="45"/>
        <v>10684419</v>
      </c>
      <c r="J203" s="60">
        <v>1385.9</v>
      </c>
      <c r="K203" s="20">
        <f t="shared" si="42"/>
        <v>7826</v>
      </c>
      <c r="L203" s="20">
        <f t="shared" si="46"/>
        <v>7826</v>
      </c>
      <c r="M203" s="81">
        <f t="shared" si="47"/>
        <v>10846053.4</v>
      </c>
      <c r="N203" s="20">
        <f t="shared" si="39"/>
        <v>0</v>
      </c>
      <c r="O203" s="81">
        <f t="shared" si="48"/>
        <v>10846053.4</v>
      </c>
      <c r="P203" s="21">
        <f t="shared" si="40"/>
        <v>161634.40000000037</v>
      </c>
      <c r="Q203" s="63">
        <f t="shared" si="41"/>
        <v>1.5128047673907245E-2</v>
      </c>
      <c r="R203" s="66">
        <f t="shared" si="43"/>
        <v>-13.5</v>
      </c>
      <c r="S203" s="54">
        <f t="shared" si="44"/>
        <v>-9.6469915678147767E-3</v>
      </c>
      <c r="U203" s="1">
        <f t="shared" si="49"/>
        <v>7826</v>
      </c>
      <c r="V203" s="2"/>
      <c r="W203" s="37"/>
    </row>
    <row r="204" spans="1:23" ht="14.4" x14ac:dyDescent="0.55000000000000004">
      <c r="A204" s="1">
        <f t="shared" si="50"/>
        <v>197</v>
      </c>
      <c r="B204" s="84">
        <v>4662</v>
      </c>
      <c r="C204" s="84">
        <v>4662</v>
      </c>
      <c r="D204" s="34" t="s">
        <v>216</v>
      </c>
      <c r="E204" s="47">
        <v>930</v>
      </c>
      <c r="F204" s="57">
        <v>7635</v>
      </c>
      <c r="G204" s="74">
        <v>7100550</v>
      </c>
      <c r="H204" s="57">
        <v>0</v>
      </c>
      <c r="I204" s="74">
        <f t="shared" si="45"/>
        <v>7100550</v>
      </c>
      <c r="J204" s="60">
        <v>970.6</v>
      </c>
      <c r="K204" s="20">
        <f t="shared" si="42"/>
        <v>7826</v>
      </c>
      <c r="L204" s="20">
        <f t="shared" si="46"/>
        <v>7826</v>
      </c>
      <c r="M204" s="81">
        <f t="shared" si="47"/>
        <v>7595915.6000000006</v>
      </c>
      <c r="N204" s="20">
        <f t="shared" si="39"/>
        <v>0</v>
      </c>
      <c r="O204" s="81">
        <f t="shared" si="48"/>
        <v>7595915.6000000006</v>
      </c>
      <c r="P204" s="21">
        <f t="shared" si="40"/>
        <v>495365.60000000056</v>
      </c>
      <c r="Q204" s="63">
        <f t="shared" si="41"/>
        <v>6.9764398532508126E-2</v>
      </c>
      <c r="R204" s="66">
        <f t="shared" si="43"/>
        <v>40.600000000000023</v>
      </c>
      <c r="S204" s="54">
        <f t="shared" si="44"/>
        <v>4.3655913978494651E-2</v>
      </c>
      <c r="U204" s="1">
        <f t="shared" si="49"/>
        <v>7826</v>
      </c>
      <c r="V204" s="2"/>
      <c r="W204" s="37"/>
    </row>
    <row r="205" spans="1:23" ht="14.4" x14ac:dyDescent="0.55000000000000004">
      <c r="A205" s="1">
        <f t="shared" si="50"/>
        <v>198</v>
      </c>
      <c r="B205" s="84">
        <v>4689</v>
      </c>
      <c r="C205" s="84">
        <v>4689</v>
      </c>
      <c r="D205" s="34" t="s">
        <v>217</v>
      </c>
      <c r="E205" s="47">
        <v>542</v>
      </c>
      <c r="F205" s="57">
        <v>7635</v>
      </c>
      <c r="G205" s="74">
        <v>4138170</v>
      </c>
      <c r="H205" s="57">
        <v>0</v>
      </c>
      <c r="I205" s="74">
        <f t="shared" si="45"/>
        <v>4138170</v>
      </c>
      <c r="J205" s="60">
        <v>533.1</v>
      </c>
      <c r="K205" s="20">
        <f t="shared" si="42"/>
        <v>7826</v>
      </c>
      <c r="L205" s="20">
        <f t="shared" si="46"/>
        <v>7826</v>
      </c>
      <c r="M205" s="81">
        <f t="shared" si="47"/>
        <v>4172040.6</v>
      </c>
      <c r="N205" s="20">
        <f t="shared" si="39"/>
        <v>7511.1000000000931</v>
      </c>
      <c r="O205" s="81">
        <f t="shared" si="48"/>
        <v>4179551.7</v>
      </c>
      <c r="P205" s="21">
        <f t="shared" si="40"/>
        <v>41381.700000000186</v>
      </c>
      <c r="Q205" s="63">
        <f t="shared" si="41"/>
        <v>1.0000000000000045E-2</v>
      </c>
      <c r="R205" s="66">
        <f t="shared" si="43"/>
        <v>-8.8999999999999773</v>
      </c>
      <c r="S205" s="54">
        <f t="shared" si="44"/>
        <v>-1.6420664206642024E-2</v>
      </c>
      <c r="U205" s="1">
        <f t="shared" si="49"/>
        <v>7826</v>
      </c>
      <c r="V205" s="2"/>
      <c r="W205" s="37"/>
    </row>
    <row r="206" spans="1:23" ht="14.4" x14ac:dyDescent="0.55000000000000004">
      <c r="A206" s="1">
        <f t="shared" si="50"/>
        <v>199</v>
      </c>
      <c r="B206" s="84">
        <v>4644</v>
      </c>
      <c r="C206" s="84">
        <v>4644</v>
      </c>
      <c r="D206" s="34" t="s">
        <v>218</v>
      </c>
      <c r="E206" s="47">
        <v>495.9</v>
      </c>
      <c r="F206" s="57">
        <v>7689</v>
      </c>
      <c r="G206" s="74">
        <v>3812975</v>
      </c>
      <c r="H206" s="57">
        <v>0</v>
      </c>
      <c r="I206" s="74">
        <f t="shared" si="45"/>
        <v>3812975</v>
      </c>
      <c r="J206" s="60">
        <v>476.5</v>
      </c>
      <c r="K206" s="20">
        <f t="shared" si="42"/>
        <v>7880</v>
      </c>
      <c r="L206" s="20">
        <f t="shared" si="46"/>
        <v>7880</v>
      </c>
      <c r="M206" s="81">
        <f t="shared" si="47"/>
        <v>3754820</v>
      </c>
      <c r="N206" s="20">
        <f t="shared" si="39"/>
        <v>96284.75</v>
      </c>
      <c r="O206" s="81">
        <f t="shared" si="48"/>
        <v>3851104.75</v>
      </c>
      <c r="P206" s="21">
        <f t="shared" si="40"/>
        <v>38129.75</v>
      </c>
      <c r="Q206" s="63">
        <f t="shared" si="41"/>
        <v>0.01</v>
      </c>
      <c r="R206" s="66">
        <f t="shared" si="43"/>
        <v>-19.399999999999977</v>
      </c>
      <c r="S206" s="54">
        <f t="shared" si="44"/>
        <v>-3.912079048195196E-2</v>
      </c>
      <c r="U206" s="1">
        <f t="shared" si="49"/>
        <v>7880</v>
      </c>
      <c r="V206" s="2"/>
      <c r="W206" s="37"/>
    </row>
    <row r="207" spans="1:23" ht="14.4" x14ac:dyDescent="0.55000000000000004">
      <c r="A207" s="1">
        <f t="shared" si="50"/>
        <v>200</v>
      </c>
      <c r="B207" s="84">
        <v>4725</v>
      </c>
      <c r="C207" s="84">
        <v>4725</v>
      </c>
      <c r="D207" s="35" t="s">
        <v>219</v>
      </c>
      <c r="E207" s="48">
        <v>2957.6</v>
      </c>
      <c r="F207" s="58">
        <v>7635</v>
      </c>
      <c r="G207" s="75">
        <v>22581276</v>
      </c>
      <c r="H207" s="58">
        <v>0</v>
      </c>
      <c r="I207" s="75">
        <f t="shared" si="45"/>
        <v>22581276</v>
      </c>
      <c r="J207" s="61">
        <v>2911.7</v>
      </c>
      <c r="K207" s="22">
        <f t="shared" si="42"/>
        <v>7826</v>
      </c>
      <c r="L207" s="22">
        <f t="shared" si="46"/>
        <v>7826</v>
      </c>
      <c r="M207" s="82">
        <f t="shared" si="47"/>
        <v>22786964.199999999</v>
      </c>
      <c r="N207" s="22">
        <f t="shared" si="39"/>
        <v>20124.560000002384</v>
      </c>
      <c r="O207" s="82">
        <f t="shared" si="48"/>
        <v>22807088.760000002</v>
      </c>
      <c r="P207" s="23">
        <f t="shared" si="40"/>
        <v>225812.76000000164</v>
      </c>
      <c r="Q207" s="64">
        <f t="shared" si="41"/>
        <v>1.0000000000000073E-2</v>
      </c>
      <c r="R207" s="67">
        <f t="shared" si="43"/>
        <v>-45.900000000000091</v>
      </c>
      <c r="S207" s="55">
        <f t="shared" si="44"/>
        <v>-1.5519340005409823E-2</v>
      </c>
      <c r="U207" s="1">
        <f t="shared" si="49"/>
        <v>7826</v>
      </c>
      <c r="V207" s="2"/>
      <c r="W207" s="37"/>
    </row>
    <row r="208" spans="1:23" ht="14.4" x14ac:dyDescent="0.55000000000000004">
      <c r="A208" s="1">
        <f t="shared" si="50"/>
        <v>201</v>
      </c>
      <c r="B208" s="84">
        <v>2673</v>
      </c>
      <c r="C208" s="84">
        <v>2673</v>
      </c>
      <c r="D208" s="34" t="s">
        <v>220</v>
      </c>
      <c r="E208" s="47">
        <v>626.5</v>
      </c>
      <c r="F208" s="57">
        <v>7637</v>
      </c>
      <c r="G208" s="74">
        <v>4784581</v>
      </c>
      <c r="H208" s="57">
        <v>0</v>
      </c>
      <c r="I208" s="74">
        <f t="shared" si="45"/>
        <v>4784581</v>
      </c>
      <c r="J208" s="60">
        <v>664.3</v>
      </c>
      <c r="K208" s="20">
        <f t="shared" si="42"/>
        <v>7828</v>
      </c>
      <c r="L208" s="20">
        <f t="shared" si="46"/>
        <v>7828</v>
      </c>
      <c r="M208" s="81">
        <f t="shared" si="47"/>
        <v>5200140.3999999994</v>
      </c>
      <c r="N208" s="20">
        <f t="shared" si="39"/>
        <v>0</v>
      </c>
      <c r="O208" s="81">
        <f t="shared" si="48"/>
        <v>5200140.3999999994</v>
      </c>
      <c r="P208" s="21">
        <f t="shared" si="40"/>
        <v>415559.39999999944</v>
      </c>
      <c r="Q208" s="63">
        <f t="shared" si="41"/>
        <v>8.6853874978812029E-2</v>
      </c>
      <c r="R208" s="66">
        <f t="shared" si="43"/>
        <v>37.799999999999955</v>
      </c>
      <c r="S208" s="54">
        <f t="shared" si="44"/>
        <v>6.0335195530726186E-2</v>
      </c>
      <c r="U208" s="1">
        <f t="shared" si="49"/>
        <v>7828</v>
      </c>
      <c r="V208" s="2"/>
      <c r="W208" s="37"/>
    </row>
    <row r="209" spans="1:23" ht="14.4" x14ac:dyDescent="0.55000000000000004">
      <c r="A209" s="1">
        <f t="shared" si="50"/>
        <v>202</v>
      </c>
      <c r="B209" s="84">
        <v>153</v>
      </c>
      <c r="C209" s="84">
        <v>153</v>
      </c>
      <c r="D209" s="34" t="s">
        <v>221</v>
      </c>
      <c r="E209" s="47">
        <v>536.6</v>
      </c>
      <c r="F209" s="57">
        <v>7687</v>
      </c>
      <c r="G209" s="74">
        <v>4124844</v>
      </c>
      <c r="H209" s="57">
        <v>162201</v>
      </c>
      <c r="I209" s="74">
        <f t="shared" si="45"/>
        <v>4287045</v>
      </c>
      <c r="J209" s="60">
        <v>515.29999999999995</v>
      </c>
      <c r="K209" s="20">
        <f t="shared" si="42"/>
        <v>7878</v>
      </c>
      <c r="L209" s="20">
        <f t="shared" si="46"/>
        <v>7878</v>
      </c>
      <c r="M209" s="81">
        <f t="shared" si="47"/>
        <v>4059533.3999999994</v>
      </c>
      <c r="N209" s="20">
        <f t="shared" si="39"/>
        <v>106559.0400000005</v>
      </c>
      <c r="O209" s="81">
        <f t="shared" si="48"/>
        <v>4166092.44</v>
      </c>
      <c r="P209" s="21">
        <f t="shared" si="40"/>
        <v>-120952.56000000006</v>
      </c>
      <c r="Q209" s="63">
        <f t="shared" si="41"/>
        <v>-2.821350370709896E-2</v>
      </c>
      <c r="R209" s="66">
        <f t="shared" si="43"/>
        <v>-21.300000000000068</v>
      </c>
      <c r="S209" s="54">
        <f t="shared" si="44"/>
        <v>-3.9694371971673623E-2</v>
      </c>
      <c r="U209" s="1">
        <f t="shared" si="49"/>
        <v>7878</v>
      </c>
      <c r="V209" s="2"/>
      <c r="W209" s="37"/>
    </row>
    <row r="210" spans="1:23" ht="14.4" x14ac:dyDescent="0.55000000000000004">
      <c r="A210" s="1">
        <f t="shared" si="50"/>
        <v>203</v>
      </c>
      <c r="B210" s="84">
        <v>3691</v>
      </c>
      <c r="C210" s="84">
        <v>3691</v>
      </c>
      <c r="D210" s="34" t="s">
        <v>222</v>
      </c>
      <c r="E210" s="47">
        <v>725.8</v>
      </c>
      <c r="F210" s="57">
        <v>7641</v>
      </c>
      <c r="G210" s="74">
        <v>5545838</v>
      </c>
      <c r="H210" s="57">
        <v>0</v>
      </c>
      <c r="I210" s="74">
        <f t="shared" si="45"/>
        <v>5545838</v>
      </c>
      <c r="J210" s="60">
        <v>701.8</v>
      </c>
      <c r="K210" s="20">
        <f t="shared" si="42"/>
        <v>7832</v>
      </c>
      <c r="L210" s="20">
        <f t="shared" si="46"/>
        <v>7832</v>
      </c>
      <c r="M210" s="81">
        <f t="shared" si="47"/>
        <v>5496497.5999999996</v>
      </c>
      <c r="N210" s="20">
        <f t="shared" si="39"/>
        <v>104798.78000000026</v>
      </c>
      <c r="O210" s="81">
        <f t="shared" si="48"/>
        <v>5601296.3799999999</v>
      </c>
      <c r="P210" s="21">
        <f t="shared" si="40"/>
        <v>55458.379999999888</v>
      </c>
      <c r="Q210" s="63">
        <f t="shared" si="41"/>
        <v>9.9999999999999794E-3</v>
      </c>
      <c r="R210" s="66">
        <f t="shared" si="43"/>
        <v>-24</v>
      </c>
      <c r="S210" s="54">
        <f t="shared" si="44"/>
        <v>-3.3066960595205294E-2</v>
      </c>
      <c r="U210" s="1">
        <f t="shared" si="49"/>
        <v>7832</v>
      </c>
      <c r="V210" s="2"/>
      <c r="W210" s="37"/>
    </row>
    <row r="211" spans="1:23" ht="14.4" x14ac:dyDescent="0.55000000000000004">
      <c r="A211" s="1">
        <f t="shared" si="50"/>
        <v>204</v>
      </c>
      <c r="B211" s="84">
        <v>4774</v>
      </c>
      <c r="C211" s="84">
        <v>4774</v>
      </c>
      <c r="D211" s="34" t="s">
        <v>223</v>
      </c>
      <c r="E211" s="47">
        <v>1138</v>
      </c>
      <c r="F211" s="57">
        <v>7689</v>
      </c>
      <c r="G211" s="74">
        <v>8750082</v>
      </c>
      <c r="H211" s="57">
        <v>0</v>
      </c>
      <c r="I211" s="74">
        <f t="shared" si="45"/>
        <v>8750082</v>
      </c>
      <c r="J211" s="60">
        <v>1106.5999999999999</v>
      </c>
      <c r="K211" s="20">
        <f t="shared" si="42"/>
        <v>7880</v>
      </c>
      <c r="L211" s="20">
        <f t="shared" si="46"/>
        <v>7880</v>
      </c>
      <c r="M211" s="81">
        <f t="shared" si="47"/>
        <v>8720008</v>
      </c>
      <c r="N211" s="20">
        <f t="shared" si="39"/>
        <v>117574.8200000003</v>
      </c>
      <c r="O211" s="81">
        <f t="shared" si="48"/>
        <v>8837582.8200000003</v>
      </c>
      <c r="P211" s="21">
        <f t="shared" si="40"/>
        <v>87500.820000000298</v>
      </c>
      <c r="Q211" s="63">
        <f t="shared" si="41"/>
        <v>1.0000000000000035E-2</v>
      </c>
      <c r="R211" s="66">
        <f t="shared" si="43"/>
        <v>-31.400000000000091</v>
      </c>
      <c r="S211" s="54">
        <f t="shared" si="44"/>
        <v>-2.7592267135325213E-2</v>
      </c>
      <c r="U211" s="1">
        <f t="shared" si="49"/>
        <v>7880</v>
      </c>
      <c r="V211" s="2"/>
      <c r="W211" s="37"/>
    </row>
    <row r="212" spans="1:23" ht="14.4" x14ac:dyDescent="0.55000000000000004">
      <c r="A212" s="1">
        <f t="shared" si="50"/>
        <v>205</v>
      </c>
      <c r="B212" s="84">
        <v>873</v>
      </c>
      <c r="C212" s="84">
        <v>873</v>
      </c>
      <c r="D212" s="35" t="s">
        <v>224</v>
      </c>
      <c r="E212" s="48">
        <v>483.5</v>
      </c>
      <c r="F212" s="58">
        <v>7709</v>
      </c>
      <c r="G212" s="75">
        <v>3727302</v>
      </c>
      <c r="H212" s="58">
        <v>0</v>
      </c>
      <c r="I212" s="75">
        <f t="shared" si="45"/>
        <v>3727302</v>
      </c>
      <c r="J212" s="61">
        <v>471.9</v>
      </c>
      <c r="K212" s="22">
        <f t="shared" si="42"/>
        <v>7900</v>
      </c>
      <c r="L212" s="22">
        <f t="shared" si="46"/>
        <v>7900</v>
      </c>
      <c r="M212" s="82">
        <f t="shared" si="47"/>
        <v>3728010</v>
      </c>
      <c r="N212" s="22">
        <f t="shared" si="39"/>
        <v>36565.020000000019</v>
      </c>
      <c r="O212" s="82">
        <f t="shared" si="48"/>
        <v>3764575.02</v>
      </c>
      <c r="P212" s="23">
        <f t="shared" si="40"/>
        <v>37273.020000000019</v>
      </c>
      <c r="Q212" s="64">
        <f t="shared" si="41"/>
        <v>1.0000000000000005E-2</v>
      </c>
      <c r="R212" s="67">
        <f t="shared" si="43"/>
        <v>-11.600000000000023</v>
      </c>
      <c r="S212" s="55">
        <f t="shared" si="44"/>
        <v>-2.3991726990692911E-2</v>
      </c>
      <c r="U212" s="1">
        <f t="shared" si="49"/>
        <v>7900</v>
      </c>
      <c r="V212" s="2"/>
      <c r="W212" s="37"/>
    </row>
    <row r="213" spans="1:23" ht="14.4" x14ac:dyDescent="0.55000000000000004">
      <c r="A213" s="1">
        <f t="shared" si="50"/>
        <v>206</v>
      </c>
      <c r="B213" s="84">
        <v>4778</v>
      </c>
      <c r="C213" s="84">
        <v>4778</v>
      </c>
      <c r="D213" s="34" t="s">
        <v>225</v>
      </c>
      <c r="E213" s="47">
        <v>236.4</v>
      </c>
      <c r="F213" s="57">
        <v>7637</v>
      </c>
      <c r="G213" s="74">
        <v>1805387</v>
      </c>
      <c r="H213" s="57">
        <v>110338</v>
      </c>
      <c r="I213" s="74">
        <f t="shared" si="45"/>
        <v>1915725</v>
      </c>
      <c r="J213" s="60">
        <v>243.2</v>
      </c>
      <c r="K213" s="20">
        <f t="shared" si="42"/>
        <v>7828</v>
      </c>
      <c r="L213" s="20">
        <f t="shared" si="46"/>
        <v>7828</v>
      </c>
      <c r="M213" s="81">
        <f t="shared" si="47"/>
        <v>1903769.5999999999</v>
      </c>
      <c r="N213" s="20">
        <f t="shared" ref="N213:N276" si="51">MAX((G213*1.01)-M213,0)</f>
        <v>0</v>
      </c>
      <c r="O213" s="81">
        <f t="shared" si="48"/>
        <v>1903769.5999999999</v>
      </c>
      <c r="P213" s="21">
        <f t="shared" ref="P213:P276" si="52">O213-I213</f>
        <v>-11955.40000000014</v>
      </c>
      <c r="Q213" s="63">
        <f t="shared" ref="Q213:Q276" si="53">P213/I213</f>
        <v>-6.2406660663718123E-3</v>
      </c>
      <c r="R213" s="66">
        <f t="shared" si="43"/>
        <v>6.7999999999999829</v>
      </c>
      <c r="S213" s="54">
        <f t="shared" si="44"/>
        <v>2.8764805414551533E-2</v>
      </c>
      <c r="U213" s="1">
        <f t="shared" si="49"/>
        <v>7828</v>
      </c>
      <c r="V213" s="2"/>
      <c r="W213" s="37"/>
    </row>
    <row r="214" spans="1:23" ht="14.4" x14ac:dyDescent="0.55000000000000004">
      <c r="A214" s="1">
        <f t="shared" si="50"/>
        <v>207</v>
      </c>
      <c r="B214" s="84">
        <v>4777</v>
      </c>
      <c r="C214" s="84">
        <v>4777</v>
      </c>
      <c r="D214" s="34" t="s">
        <v>226</v>
      </c>
      <c r="E214" s="47">
        <v>556.9</v>
      </c>
      <c r="F214" s="57">
        <v>7649</v>
      </c>
      <c r="G214" s="74">
        <v>4259728</v>
      </c>
      <c r="H214" s="57">
        <v>0</v>
      </c>
      <c r="I214" s="74">
        <f t="shared" si="45"/>
        <v>4259728</v>
      </c>
      <c r="J214" s="60">
        <v>545.20000000000005</v>
      </c>
      <c r="K214" s="20">
        <f t="shared" si="42"/>
        <v>7840</v>
      </c>
      <c r="L214" s="20">
        <f t="shared" si="46"/>
        <v>7840</v>
      </c>
      <c r="M214" s="81">
        <f t="shared" si="47"/>
        <v>4274368</v>
      </c>
      <c r="N214" s="20">
        <f t="shared" si="51"/>
        <v>27957.280000000261</v>
      </c>
      <c r="O214" s="81">
        <f t="shared" si="48"/>
        <v>4302325.28</v>
      </c>
      <c r="P214" s="21">
        <f t="shared" si="52"/>
        <v>42597.280000000261</v>
      </c>
      <c r="Q214" s="63">
        <f t="shared" si="53"/>
        <v>1.0000000000000061E-2</v>
      </c>
      <c r="R214" s="66">
        <f t="shared" si="43"/>
        <v>-11.699999999999932</v>
      </c>
      <c r="S214" s="54">
        <f t="shared" si="44"/>
        <v>-2.1009157838031842E-2</v>
      </c>
      <c r="U214" s="1">
        <f t="shared" si="49"/>
        <v>7840</v>
      </c>
      <c r="V214" s="2"/>
      <c r="W214" s="37"/>
    </row>
    <row r="215" spans="1:23" ht="14.4" x14ac:dyDescent="0.55000000000000004">
      <c r="A215" s="1">
        <f t="shared" si="50"/>
        <v>208</v>
      </c>
      <c r="B215" s="84">
        <v>4776</v>
      </c>
      <c r="C215" s="84">
        <v>4776</v>
      </c>
      <c r="D215" s="34" t="s">
        <v>227</v>
      </c>
      <c r="E215" s="47">
        <v>488.5</v>
      </c>
      <c r="F215" s="57">
        <v>7767</v>
      </c>
      <c r="G215" s="74">
        <v>3794180</v>
      </c>
      <c r="H215" s="57">
        <v>2328</v>
      </c>
      <c r="I215" s="74">
        <f t="shared" si="45"/>
        <v>3796508</v>
      </c>
      <c r="J215" s="60">
        <v>471.5</v>
      </c>
      <c r="K215" s="20">
        <f t="shared" si="42"/>
        <v>7958</v>
      </c>
      <c r="L215" s="20">
        <f t="shared" si="46"/>
        <v>7958</v>
      </c>
      <c r="M215" s="81">
        <f t="shared" si="47"/>
        <v>3752197</v>
      </c>
      <c r="N215" s="20">
        <f t="shared" si="51"/>
        <v>79924.799999999814</v>
      </c>
      <c r="O215" s="81">
        <f t="shared" si="48"/>
        <v>3832121.8</v>
      </c>
      <c r="P215" s="21">
        <f t="shared" si="52"/>
        <v>35613.799999999814</v>
      </c>
      <c r="Q215" s="63">
        <f t="shared" si="53"/>
        <v>9.3806729763245104E-3</v>
      </c>
      <c r="R215" s="66">
        <f t="shared" si="43"/>
        <v>-17</v>
      </c>
      <c r="S215" s="54">
        <f t="shared" si="44"/>
        <v>-3.4800409416581371E-2</v>
      </c>
      <c r="U215" s="1">
        <f t="shared" si="49"/>
        <v>7958</v>
      </c>
      <c r="V215" s="2"/>
      <c r="W215" s="37"/>
    </row>
    <row r="216" spans="1:23" ht="14.4" x14ac:dyDescent="0.55000000000000004">
      <c r="A216" s="1">
        <f t="shared" si="50"/>
        <v>209</v>
      </c>
      <c r="B216" s="84">
        <v>4779</v>
      </c>
      <c r="C216" s="84">
        <v>4779</v>
      </c>
      <c r="D216" s="34" t="s">
        <v>228</v>
      </c>
      <c r="E216" s="47">
        <v>2093.1</v>
      </c>
      <c r="F216" s="57">
        <v>7635</v>
      </c>
      <c r="G216" s="74">
        <v>15980819</v>
      </c>
      <c r="H216" s="57">
        <v>0</v>
      </c>
      <c r="I216" s="74">
        <f t="shared" si="45"/>
        <v>15980819</v>
      </c>
      <c r="J216" s="60">
        <v>2145.5</v>
      </c>
      <c r="K216" s="20">
        <f t="shared" si="42"/>
        <v>7826</v>
      </c>
      <c r="L216" s="20">
        <f t="shared" si="46"/>
        <v>7826</v>
      </c>
      <c r="M216" s="81">
        <f t="shared" si="47"/>
        <v>16790683</v>
      </c>
      <c r="N216" s="20">
        <f t="shared" si="51"/>
        <v>0</v>
      </c>
      <c r="O216" s="81">
        <f t="shared" si="48"/>
        <v>16790683</v>
      </c>
      <c r="P216" s="21">
        <f t="shared" si="52"/>
        <v>809864</v>
      </c>
      <c r="Q216" s="63">
        <f t="shared" si="53"/>
        <v>5.0677252523791176E-2</v>
      </c>
      <c r="R216" s="66">
        <f t="shared" si="43"/>
        <v>52.400000000000091</v>
      </c>
      <c r="S216" s="54">
        <f t="shared" si="44"/>
        <v>2.5034637618842909E-2</v>
      </c>
      <c r="U216" s="1">
        <f t="shared" si="49"/>
        <v>7826</v>
      </c>
      <c r="V216" s="2"/>
      <c r="W216" s="37"/>
    </row>
    <row r="217" spans="1:23" ht="14.4" x14ac:dyDescent="0.55000000000000004">
      <c r="A217" s="1">
        <f t="shared" si="50"/>
        <v>210</v>
      </c>
      <c r="B217" s="84">
        <v>4784</v>
      </c>
      <c r="C217" s="84">
        <v>4784</v>
      </c>
      <c r="D217" s="35" t="s">
        <v>229</v>
      </c>
      <c r="E217" s="48">
        <v>3097.6</v>
      </c>
      <c r="F217" s="58">
        <v>7635</v>
      </c>
      <c r="G217" s="75">
        <v>23650176</v>
      </c>
      <c r="H217" s="58">
        <v>0</v>
      </c>
      <c r="I217" s="75">
        <f t="shared" si="45"/>
        <v>23650176</v>
      </c>
      <c r="J217" s="61">
        <v>3018.2</v>
      </c>
      <c r="K217" s="22">
        <f t="shared" si="42"/>
        <v>7826</v>
      </c>
      <c r="L217" s="22">
        <f t="shared" si="46"/>
        <v>7826</v>
      </c>
      <c r="M217" s="82">
        <f t="shared" si="47"/>
        <v>23620433.199999999</v>
      </c>
      <c r="N217" s="22">
        <f t="shared" si="51"/>
        <v>266244.56000000238</v>
      </c>
      <c r="O217" s="82">
        <f t="shared" si="48"/>
        <v>23886677.760000002</v>
      </c>
      <c r="P217" s="23">
        <f t="shared" si="52"/>
        <v>236501.76000000164</v>
      </c>
      <c r="Q217" s="64">
        <f t="shared" si="53"/>
        <v>1.000000000000007E-2</v>
      </c>
      <c r="R217" s="67">
        <f t="shared" si="43"/>
        <v>-79.400000000000091</v>
      </c>
      <c r="S217" s="55">
        <f t="shared" si="44"/>
        <v>-2.5632747933884328E-2</v>
      </c>
      <c r="U217" s="1">
        <f t="shared" si="49"/>
        <v>7826</v>
      </c>
      <c r="V217" s="2"/>
      <c r="W217" s="37"/>
    </row>
    <row r="218" spans="1:23" ht="14.4" x14ac:dyDescent="0.55000000000000004">
      <c r="A218" s="1">
        <f t="shared" si="50"/>
        <v>211</v>
      </c>
      <c r="B218" s="84">
        <v>4785</v>
      </c>
      <c r="C218" s="84">
        <v>4785</v>
      </c>
      <c r="D218" s="34" t="s">
        <v>230</v>
      </c>
      <c r="E218" s="47">
        <v>453</v>
      </c>
      <c r="F218" s="57">
        <v>7635</v>
      </c>
      <c r="G218" s="74">
        <v>3458655</v>
      </c>
      <c r="H218" s="57">
        <v>0</v>
      </c>
      <c r="I218" s="74">
        <f t="shared" si="45"/>
        <v>3458655</v>
      </c>
      <c r="J218" s="60">
        <v>450.2</v>
      </c>
      <c r="K218" s="20">
        <f t="shared" si="42"/>
        <v>7826</v>
      </c>
      <c r="L218" s="20">
        <f t="shared" si="46"/>
        <v>7826</v>
      </c>
      <c r="M218" s="81">
        <f t="shared" si="47"/>
        <v>3523265.1999999997</v>
      </c>
      <c r="N218" s="20">
        <f t="shared" si="51"/>
        <v>0</v>
      </c>
      <c r="O218" s="81">
        <f t="shared" si="48"/>
        <v>3523265.1999999997</v>
      </c>
      <c r="P218" s="21">
        <f t="shared" si="52"/>
        <v>64610.199999999721</v>
      </c>
      <c r="Q218" s="63">
        <f t="shared" si="53"/>
        <v>1.8680729936926269E-2</v>
      </c>
      <c r="R218" s="66">
        <f t="shared" si="43"/>
        <v>-2.8000000000000114</v>
      </c>
      <c r="S218" s="54">
        <f t="shared" si="44"/>
        <v>-6.1810154525386565E-3</v>
      </c>
      <c r="U218" s="1">
        <f t="shared" si="49"/>
        <v>7826</v>
      </c>
      <c r="V218" s="2"/>
      <c r="W218" s="37"/>
    </row>
    <row r="219" spans="1:23" ht="14.4" x14ac:dyDescent="0.55000000000000004">
      <c r="A219" s="1">
        <f t="shared" si="50"/>
        <v>212</v>
      </c>
      <c r="B219" s="84">
        <v>333</v>
      </c>
      <c r="C219" s="84">
        <v>333</v>
      </c>
      <c r="D219" s="34" t="s">
        <v>231</v>
      </c>
      <c r="E219" s="47">
        <v>402</v>
      </c>
      <c r="F219" s="57">
        <v>7670</v>
      </c>
      <c r="G219" s="74">
        <v>3083340</v>
      </c>
      <c r="H219" s="57">
        <v>0</v>
      </c>
      <c r="I219" s="74">
        <f t="shared" si="45"/>
        <v>3083340</v>
      </c>
      <c r="J219" s="60">
        <v>397</v>
      </c>
      <c r="K219" s="20">
        <f t="shared" si="42"/>
        <v>7861</v>
      </c>
      <c r="L219" s="20">
        <f t="shared" si="46"/>
        <v>7861</v>
      </c>
      <c r="M219" s="81">
        <f t="shared" si="47"/>
        <v>3120817</v>
      </c>
      <c r="N219" s="20">
        <f t="shared" si="51"/>
        <v>0</v>
      </c>
      <c r="O219" s="81">
        <f t="shared" si="48"/>
        <v>3120817</v>
      </c>
      <c r="P219" s="21">
        <f t="shared" si="52"/>
        <v>37477</v>
      </c>
      <c r="Q219" s="63">
        <f t="shared" si="53"/>
        <v>1.2154676422321249E-2</v>
      </c>
      <c r="R219" s="66">
        <f t="shared" si="43"/>
        <v>-5</v>
      </c>
      <c r="S219" s="54">
        <f t="shared" si="44"/>
        <v>-1.2437810945273632E-2</v>
      </c>
      <c r="U219" s="1">
        <f t="shared" si="49"/>
        <v>7861</v>
      </c>
      <c r="V219" s="2"/>
      <c r="W219" s="37"/>
    </row>
    <row r="220" spans="1:23" ht="14.4" x14ac:dyDescent="0.55000000000000004">
      <c r="A220" s="1">
        <f t="shared" si="50"/>
        <v>213</v>
      </c>
      <c r="B220" s="84">
        <v>4773</v>
      </c>
      <c r="C220" s="84">
        <v>4773</v>
      </c>
      <c r="D220" s="34" t="s">
        <v>232</v>
      </c>
      <c r="E220" s="47">
        <v>527</v>
      </c>
      <c r="F220" s="57">
        <v>7720</v>
      </c>
      <c r="G220" s="74">
        <v>4068440</v>
      </c>
      <c r="H220" s="57">
        <v>0</v>
      </c>
      <c r="I220" s="74">
        <f t="shared" si="45"/>
        <v>4068440</v>
      </c>
      <c r="J220" s="60">
        <v>506.6</v>
      </c>
      <c r="K220" s="20">
        <f t="shared" si="42"/>
        <v>7911</v>
      </c>
      <c r="L220" s="20">
        <f t="shared" si="46"/>
        <v>7911</v>
      </c>
      <c r="M220" s="81">
        <f t="shared" si="47"/>
        <v>4007712.6</v>
      </c>
      <c r="N220" s="20">
        <f t="shared" si="51"/>
        <v>101411.79999999981</v>
      </c>
      <c r="O220" s="81">
        <f t="shared" si="48"/>
        <v>4109124.4</v>
      </c>
      <c r="P220" s="21">
        <f t="shared" si="52"/>
        <v>40684.399999999907</v>
      </c>
      <c r="Q220" s="63">
        <f t="shared" si="53"/>
        <v>9.9999999999999777E-3</v>
      </c>
      <c r="R220" s="66">
        <f t="shared" si="43"/>
        <v>-20.399999999999977</v>
      </c>
      <c r="S220" s="54">
        <f t="shared" si="44"/>
        <v>-3.8709677419354799E-2</v>
      </c>
      <c r="U220" s="1">
        <f t="shared" si="49"/>
        <v>7911</v>
      </c>
      <c r="V220" s="2"/>
      <c r="W220" s="37"/>
    </row>
    <row r="221" spans="1:23" ht="14.4" x14ac:dyDescent="0.55000000000000004">
      <c r="A221" s="1">
        <f t="shared" si="50"/>
        <v>214</v>
      </c>
      <c r="B221" s="84">
        <v>4788</v>
      </c>
      <c r="C221" s="84">
        <v>4788</v>
      </c>
      <c r="D221" s="34" t="s">
        <v>233</v>
      </c>
      <c r="E221" s="47">
        <v>511</v>
      </c>
      <c r="F221" s="57">
        <v>7726</v>
      </c>
      <c r="G221" s="74">
        <v>3947986</v>
      </c>
      <c r="H221" s="57">
        <v>0</v>
      </c>
      <c r="I221" s="74">
        <f t="shared" si="45"/>
        <v>3947986</v>
      </c>
      <c r="J221" s="60">
        <v>512.6</v>
      </c>
      <c r="K221" s="20">
        <f t="shared" si="42"/>
        <v>7917</v>
      </c>
      <c r="L221" s="20">
        <f t="shared" si="46"/>
        <v>7917</v>
      </c>
      <c r="M221" s="81">
        <f t="shared" si="47"/>
        <v>4058254.2</v>
      </c>
      <c r="N221" s="20">
        <f t="shared" si="51"/>
        <v>0</v>
      </c>
      <c r="O221" s="81">
        <f t="shared" si="48"/>
        <v>4058254.2</v>
      </c>
      <c r="P221" s="21">
        <f t="shared" si="52"/>
        <v>110268.20000000019</v>
      </c>
      <c r="Q221" s="63">
        <f t="shared" si="53"/>
        <v>2.7930240887379082E-2</v>
      </c>
      <c r="R221" s="66">
        <f t="shared" si="43"/>
        <v>1.6000000000000227</v>
      </c>
      <c r="S221" s="54">
        <f t="shared" si="44"/>
        <v>3.1311154598826275E-3</v>
      </c>
      <c r="U221" s="1">
        <f t="shared" si="49"/>
        <v>7917</v>
      </c>
      <c r="V221" s="2"/>
      <c r="W221" s="37"/>
    </row>
    <row r="222" spans="1:23" ht="14.4" x14ac:dyDescent="0.55000000000000004">
      <c r="A222" s="1">
        <f t="shared" si="50"/>
        <v>215</v>
      </c>
      <c r="B222" s="84">
        <v>4797</v>
      </c>
      <c r="C222" s="84">
        <v>4797</v>
      </c>
      <c r="D222" s="35" t="s">
        <v>234</v>
      </c>
      <c r="E222" s="48">
        <v>3425.3</v>
      </c>
      <c r="F222" s="58">
        <v>7635</v>
      </c>
      <c r="G222" s="75">
        <v>26152166</v>
      </c>
      <c r="H222" s="58">
        <v>0</v>
      </c>
      <c r="I222" s="75">
        <f t="shared" si="45"/>
        <v>26152166</v>
      </c>
      <c r="J222" s="61">
        <v>3430.8</v>
      </c>
      <c r="K222" s="22">
        <f t="shared" si="42"/>
        <v>7826</v>
      </c>
      <c r="L222" s="22">
        <f t="shared" si="46"/>
        <v>7826</v>
      </c>
      <c r="M222" s="82">
        <f t="shared" si="47"/>
        <v>26849440.800000001</v>
      </c>
      <c r="N222" s="22">
        <f t="shared" si="51"/>
        <v>0</v>
      </c>
      <c r="O222" s="82">
        <f t="shared" si="48"/>
        <v>26849440.800000001</v>
      </c>
      <c r="P222" s="23">
        <f t="shared" si="52"/>
        <v>697274.80000000075</v>
      </c>
      <c r="Q222" s="64">
        <f t="shared" si="53"/>
        <v>2.6662219871195401E-2</v>
      </c>
      <c r="R222" s="67">
        <f t="shared" si="43"/>
        <v>5.5</v>
      </c>
      <c r="S222" s="55">
        <f t="shared" si="44"/>
        <v>1.6056987709105771E-3</v>
      </c>
      <c r="U222" s="1">
        <f t="shared" si="49"/>
        <v>7826</v>
      </c>
      <c r="V222" s="2"/>
      <c r="W222" s="37"/>
    </row>
    <row r="223" spans="1:23" ht="14.4" x14ac:dyDescent="0.55000000000000004">
      <c r="A223" s="1">
        <f t="shared" si="50"/>
        <v>216</v>
      </c>
      <c r="B223" s="84">
        <v>4860</v>
      </c>
      <c r="C223" s="84">
        <v>4860</v>
      </c>
      <c r="D223" s="34" t="s">
        <v>235</v>
      </c>
      <c r="E223" s="47">
        <v>925.2</v>
      </c>
      <c r="F223" s="57">
        <v>7635</v>
      </c>
      <c r="G223" s="74">
        <v>7063902</v>
      </c>
      <c r="H223" s="57">
        <v>0</v>
      </c>
      <c r="I223" s="74">
        <f t="shared" si="45"/>
        <v>7063902</v>
      </c>
      <c r="J223" s="60">
        <v>903.5</v>
      </c>
      <c r="K223" s="20">
        <f t="shared" si="42"/>
        <v>7826</v>
      </c>
      <c r="L223" s="20">
        <f t="shared" si="46"/>
        <v>7826</v>
      </c>
      <c r="M223" s="81">
        <f t="shared" si="47"/>
        <v>7070791</v>
      </c>
      <c r="N223" s="20">
        <f t="shared" si="51"/>
        <v>63750.020000000484</v>
      </c>
      <c r="O223" s="81">
        <f t="shared" si="48"/>
        <v>7134541.0200000005</v>
      </c>
      <c r="P223" s="21">
        <f t="shared" si="52"/>
        <v>70639.020000000484</v>
      </c>
      <c r="Q223" s="63">
        <f t="shared" si="53"/>
        <v>1.0000000000000068E-2</v>
      </c>
      <c r="R223" s="66">
        <f t="shared" si="43"/>
        <v>-21.700000000000045</v>
      </c>
      <c r="S223" s="54">
        <f t="shared" si="44"/>
        <v>-2.3454388240380507E-2</v>
      </c>
      <c r="U223" s="1">
        <f t="shared" si="49"/>
        <v>7826</v>
      </c>
      <c r="V223" s="2"/>
      <c r="W223" s="37"/>
    </row>
    <row r="224" spans="1:23" ht="14.4" x14ac:dyDescent="0.55000000000000004">
      <c r="A224" s="1">
        <f t="shared" si="50"/>
        <v>217</v>
      </c>
      <c r="B224" s="84">
        <v>4869</v>
      </c>
      <c r="C224" s="84">
        <v>4869</v>
      </c>
      <c r="D224" s="34" t="s">
        <v>236</v>
      </c>
      <c r="E224" s="47">
        <v>1326</v>
      </c>
      <c r="F224" s="57">
        <v>7641</v>
      </c>
      <c r="G224" s="74">
        <v>10131966</v>
      </c>
      <c r="H224" s="57">
        <v>0</v>
      </c>
      <c r="I224" s="74">
        <f t="shared" si="45"/>
        <v>10131966</v>
      </c>
      <c r="J224" s="60">
        <v>1318.9</v>
      </c>
      <c r="K224" s="20">
        <f t="shared" si="42"/>
        <v>7832</v>
      </c>
      <c r="L224" s="20">
        <f t="shared" si="46"/>
        <v>7832</v>
      </c>
      <c r="M224" s="81">
        <f t="shared" si="47"/>
        <v>10329624.800000001</v>
      </c>
      <c r="N224" s="20">
        <f t="shared" si="51"/>
        <v>0</v>
      </c>
      <c r="O224" s="81">
        <f t="shared" si="48"/>
        <v>10329624.800000001</v>
      </c>
      <c r="P224" s="21">
        <f t="shared" si="52"/>
        <v>197658.80000000075</v>
      </c>
      <c r="Q224" s="63">
        <f t="shared" si="53"/>
        <v>1.9508434986852577E-2</v>
      </c>
      <c r="R224" s="66">
        <f t="shared" si="43"/>
        <v>-7.0999999999999091</v>
      </c>
      <c r="S224" s="54">
        <f t="shared" si="44"/>
        <v>-5.3544494720964625E-3</v>
      </c>
      <c r="U224" s="1">
        <f t="shared" si="49"/>
        <v>7832</v>
      </c>
      <c r="V224" s="2"/>
      <c r="W224" s="37"/>
    </row>
    <row r="225" spans="1:23" ht="14.4" x14ac:dyDescent="0.55000000000000004">
      <c r="A225" s="1">
        <f t="shared" si="50"/>
        <v>218</v>
      </c>
      <c r="B225" s="84">
        <v>4878</v>
      </c>
      <c r="C225" s="84">
        <v>4878</v>
      </c>
      <c r="D225" s="34" t="s">
        <v>237</v>
      </c>
      <c r="E225" s="47">
        <v>589.79999999999995</v>
      </c>
      <c r="F225" s="57">
        <v>7635</v>
      </c>
      <c r="G225" s="74">
        <v>4503123</v>
      </c>
      <c r="H225" s="57">
        <v>3381</v>
      </c>
      <c r="I225" s="74">
        <f t="shared" si="45"/>
        <v>4506504</v>
      </c>
      <c r="J225" s="60">
        <v>590.29999999999995</v>
      </c>
      <c r="K225" s="20">
        <f t="shared" si="42"/>
        <v>7826</v>
      </c>
      <c r="L225" s="20">
        <f t="shared" si="46"/>
        <v>7826</v>
      </c>
      <c r="M225" s="81">
        <f t="shared" si="47"/>
        <v>4619687.8</v>
      </c>
      <c r="N225" s="20">
        <f t="shared" si="51"/>
        <v>0</v>
      </c>
      <c r="O225" s="81">
        <f t="shared" si="48"/>
        <v>4619687.8</v>
      </c>
      <c r="P225" s="21">
        <f t="shared" si="52"/>
        <v>113183.79999999981</v>
      </c>
      <c r="Q225" s="63">
        <f t="shared" si="53"/>
        <v>2.5115655062105752E-2</v>
      </c>
      <c r="R225" s="66">
        <f t="shared" si="43"/>
        <v>0.5</v>
      </c>
      <c r="S225" s="54">
        <f t="shared" si="44"/>
        <v>8.4774499830451001E-4</v>
      </c>
      <c r="U225" s="1">
        <f t="shared" si="49"/>
        <v>7826</v>
      </c>
      <c r="V225" s="2"/>
      <c r="W225" s="37"/>
    </row>
    <row r="226" spans="1:23" ht="14.4" x14ac:dyDescent="0.55000000000000004">
      <c r="A226" s="1">
        <f t="shared" si="50"/>
        <v>219</v>
      </c>
      <c r="B226" s="84">
        <v>4890</v>
      </c>
      <c r="C226" s="84">
        <v>4890</v>
      </c>
      <c r="D226" s="34" t="s">
        <v>238</v>
      </c>
      <c r="E226" s="47">
        <v>1065.8</v>
      </c>
      <c r="F226" s="57">
        <v>7635</v>
      </c>
      <c r="G226" s="74">
        <v>8137383</v>
      </c>
      <c r="H226" s="57">
        <v>0</v>
      </c>
      <c r="I226" s="74">
        <f t="shared" si="45"/>
        <v>8137383</v>
      </c>
      <c r="J226" s="60">
        <v>1024.4000000000001</v>
      </c>
      <c r="K226" s="20">
        <f t="shared" si="42"/>
        <v>7826</v>
      </c>
      <c r="L226" s="20">
        <f t="shared" si="46"/>
        <v>7826</v>
      </c>
      <c r="M226" s="81">
        <f t="shared" si="47"/>
        <v>8016954.4000000004</v>
      </c>
      <c r="N226" s="20">
        <f t="shared" si="51"/>
        <v>201802.4299999997</v>
      </c>
      <c r="O226" s="81">
        <f t="shared" si="48"/>
        <v>8218756.8300000001</v>
      </c>
      <c r="P226" s="21">
        <f t="shared" si="52"/>
        <v>81373.830000000075</v>
      </c>
      <c r="Q226" s="63">
        <f t="shared" si="53"/>
        <v>1.0000000000000009E-2</v>
      </c>
      <c r="R226" s="66">
        <f t="shared" si="43"/>
        <v>-41.399999999999864</v>
      </c>
      <c r="S226" s="54">
        <f t="shared" si="44"/>
        <v>-3.8844060799399387E-2</v>
      </c>
      <c r="U226" s="1">
        <f t="shared" si="49"/>
        <v>7826</v>
      </c>
      <c r="V226" s="2"/>
      <c r="W226" s="37"/>
    </row>
    <row r="227" spans="1:23" ht="14.4" x14ac:dyDescent="0.55000000000000004">
      <c r="A227" s="1">
        <f t="shared" si="50"/>
        <v>220</v>
      </c>
      <c r="B227" s="84">
        <v>4905</v>
      </c>
      <c r="C227" s="84">
        <v>4905</v>
      </c>
      <c r="D227" s="35" t="s">
        <v>239</v>
      </c>
      <c r="E227" s="48">
        <v>215.5</v>
      </c>
      <c r="F227" s="58">
        <v>7635</v>
      </c>
      <c r="G227" s="75">
        <v>1645343</v>
      </c>
      <c r="H227" s="58">
        <v>0</v>
      </c>
      <c r="I227" s="75">
        <f t="shared" si="45"/>
        <v>1645343</v>
      </c>
      <c r="J227" s="61">
        <v>193.6</v>
      </c>
      <c r="K227" s="22">
        <f t="shared" si="42"/>
        <v>7826</v>
      </c>
      <c r="L227" s="22">
        <f t="shared" si="46"/>
        <v>7826</v>
      </c>
      <c r="M227" s="82">
        <f t="shared" si="47"/>
        <v>1515113.5999999999</v>
      </c>
      <c r="N227" s="22">
        <f t="shared" si="51"/>
        <v>146682.83000000007</v>
      </c>
      <c r="O227" s="82">
        <f t="shared" si="48"/>
        <v>1661796.43</v>
      </c>
      <c r="P227" s="23">
        <f t="shared" si="52"/>
        <v>16453.429999999935</v>
      </c>
      <c r="Q227" s="64">
        <f t="shared" si="53"/>
        <v>9.9999999999999603E-3</v>
      </c>
      <c r="R227" s="67">
        <f t="shared" si="43"/>
        <v>-21.900000000000006</v>
      </c>
      <c r="S227" s="55">
        <f t="shared" si="44"/>
        <v>-0.10162412993039446</v>
      </c>
      <c r="U227" s="1">
        <f t="shared" si="49"/>
        <v>7826</v>
      </c>
      <c r="V227" s="2"/>
      <c r="W227" s="37"/>
    </row>
    <row r="228" spans="1:23" ht="14.4" x14ac:dyDescent="0.55000000000000004">
      <c r="A228" s="1">
        <f t="shared" si="50"/>
        <v>221</v>
      </c>
      <c r="B228" s="84">
        <v>4978</v>
      </c>
      <c r="C228" s="84">
        <v>4978</v>
      </c>
      <c r="D228" s="34" t="s">
        <v>240</v>
      </c>
      <c r="E228" s="47">
        <v>178.1</v>
      </c>
      <c r="F228" s="57">
        <v>7635</v>
      </c>
      <c r="G228" s="74">
        <v>1359794</v>
      </c>
      <c r="H228" s="57">
        <v>0</v>
      </c>
      <c r="I228" s="74">
        <f t="shared" si="45"/>
        <v>1359794</v>
      </c>
      <c r="J228" s="60">
        <v>163.9</v>
      </c>
      <c r="K228" s="20">
        <f t="shared" si="42"/>
        <v>7826</v>
      </c>
      <c r="L228" s="20">
        <f t="shared" si="46"/>
        <v>7826</v>
      </c>
      <c r="M228" s="81">
        <f t="shared" si="47"/>
        <v>1282681.4000000001</v>
      </c>
      <c r="N228" s="20">
        <f t="shared" si="51"/>
        <v>90710.539999999804</v>
      </c>
      <c r="O228" s="81">
        <f t="shared" si="48"/>
        <v>1373391.94</v>
      </c>
      <c r="P228" s="21">
        <f t="shared" si="52"/>
        <v>13597.939999999944</v>
      </c>
      <c r="Q228" s="63">
        <f t="shared" si="53"/>
        <v>9.9999999999999586E-3</v>
      </c>
      <c r="R228" s="66">
        <f t="shared" si="43"/>
        <v>-14.199999999999989</v>
      </c>
      <c r="S228" s="54">
        <f t="shared" si="44"/>
        <v>-7.9730488489612519E-2</v>
      </c>
      <c r="U228" s="1">
        <f t="shared" si="49"/>
        <v>7826</v>
      </c>
      <c r="V228" s="2"/>
      <c r="W228" s="37"/>
    </row>
    <row r="229" spans="1:23" ht="14.4" x14ac:dyDescent="0.55000000000000004">
      <c r="A229" s="1">
        <f t="shared" si="50"/>
        <v>222</v>
      </c>
      <c r="B229" s="84">
        <v>4995</v>
      </c>
      <c r="C229" s="84">
        <v>4995</v>
      </c>
      <c r="D229" s="34" t="s">
        <v>241</v>
      </c>
      <c r="E229" s="47">
        <v>892.7</v>
      </c>
      <c r="F229" s="57">
        <v>7657</v>
      </c>
      <c r="G229" s="74">
        <v>6835404</v>
      </c>
      <c r="H229" s="57">
        <v>0</v>
      </c>
      <c r="I229" s="74">
        <f t="shared" si="45"/>
        <v>6835404</v>
      </c>
      <c r="J229" s="60">
        <v>902.1</v>
      </c>
      <c r="K229" s="20">
        <f t="shared" si="42"/>
        <v>7848</v>
      </c>
      <c r="L229" s="20">
        <f t="shared" si="46"/>
        <v>7848</v>
      </c>
      <c r="M229" s="81">
        <f t="shared" si="47"/>
        <v>7079680.7999999998</v>
      </c>
      <c r="N229" s="20">
        <f t="shared" si="51"/>
        <v>0</v>
      </c>
      <c r="O229" s="81">
        <f t="shared" si="48"/>
        <v>7079680.7999999998</v>
      </c>
      <c r="P229" s="21">
        <f t="shared" si="52"/>
        <v>244276.79999999981</v>
      </c>
      <c r="Q229" s="63">
        <f t="shared" si="53"/>
        <v>3.5736995209061498E-2</v>
      </c>
      <c r="R229" s="66">
        <f t="shared" si="43"/>
        <v>9.3999999999999773</v>
      </c>
      <c r="S229" s="54">
        <f t="shared" si="44"/>
        <v>1.0529853254172708E-2</v>
      </c>
      <c r="U229" s="1">
        <f t="shared" si="49"/>
        <v>7848</v>
      </c>
      <c r="V229" s="2"/>
      <c r="W229" s="37"/>
    </row>
    <row r="230" spans="1:23" ht="14.4" x14ac:dyDescent="0.55000000000000004">
      <c r="A230" s="1">
        <f t="shared" si="50"/>
        <v>223</v>
      </c>
      <c r="B230" s="84">
        <v>5013</v>
      </c>
      <c r="C230" s="84">
        <v>5013</v>
      </c>
      <c r="D230" s="34" t="s">
        <v>242</v>
      </c>
      <c r="E230" s="47">
        <v>2254.6</v>
      </c>
      <c r="F230" s="57">
        <v>7635</v>
      </c>
      <c r="G230" s="74">
        <v>17213871</v>
      </c>
      <c r="H230" s="57">
        <v>0</v>
      </c>
      <c r="I230" s="74">
        <f t="shared" si="45"/>
        <v>17213871</v>
      </c>
      <c r="J230" s="60">
        <v>2221.8000000000002</v>
      </c>
      <c r="K230" s="20">
        <f t="shared" si="42"/>
        <v>7826</v>
      </c>
      <c r="L230" s="20">
        <f t="shared" si="46"/>
        <v>7826</v>
      </c>
      <c r="M230" s="81">
        <f t="shared" si="47"/>
        <v>17387806.800000001</v>
      </c>
      <c r="N230" s="20">
        <f t="shared" si="51"/>
        <v>0</v>
      </c>
      <c r="O230" s="81">
        <f t="shared" si="48"/>
        <v>17387806.800000001</v>
      </c>
      <c r="P230" s="21">
        <f t="shared" si="52"/>
        <v>173935.80000000075</v>
      </c>
      <c r="Q230" s="63">
        <f t="shared" si="53"/>
        <v>1.0104397784786509E-2</v>
      </c>
      <c r="R230" s="66">
        <f t="shared" si="43"/>
        <v>-32.799999999999727</v>
      </c>
      <c r="S230" s="54">
        <f t="shared" si="44"/>
        <v>-1.4548035128182263E-2</v>
      </c>
      <c r="U230" s="1">
        <f t="shared" si="49"/>
        <v>7826</v>
      </c>
      <c r="V230" s="2"/>
      <c r="W230" s="37"/>
    </row>
    <row r="231" spans="1:23" ht="14.4" x14ac:dyDescent="0.55000000000000004">
      <c r="A231" s="1">
        <f t="shared" si="50"/>
        <v>224</v>
      </c>
      <c r="B231" s="84">
        <v>5049</v>
      </c>
      <c r="C231" s="84">
        <v>5049</v>
      </c>
      <c r="D231" s="34" t="s">
        <v>243</v>
      </c>
      <c r="E231" s="47">
        <v>5067.1000000000004</v>
      </c>
      <c r="F231" s="57">
        <v>7635</v>
      </c>
      <c r="G231" s="74">
        <v>38687309</v>
      </c>
      <c r="H231" s="57">
        <v>0</v>
      </c>
      <c r="I231" s="74">
        <f t="shared" si="45"/>
        <v>38687309</v>
      </c>
      <c r="J231" s="60">
        <v>5113.3999999999996</v>
      </c>
      <c r="K231" s="20">
        <f t="shared" si="42"/>
        <v>7826</v>
      </c>
      <c r="L231" s="20">
        <f t="shared" si="46"/>
        <v>7826</v>
      </c>
      <c r="M231" s="81">
        <f t="shared" si="47"/>
        <v>40017468.399999999</v>
      </c>
      <c r="N231" s="20">
        <f t="shared" si="51"/>
        <v>0</v>
      </c>
      <c r="O231" s="81">
        <f t="shared" si="48"/>
        <v>40017468.399999999</v>
      </c>
      <c r="P231" s="21">
        <f t="shared" si="52"/>
        <v>1330159.3999999985</v>
      </c>
      <c r="Q231" s="63">
        <f t="shared" si="53"/>
        <v>3.4382319018363319E-2</v>
      </c>
      <c r="R231" s="66">
        <f t="shared" si="43"/>
        <v>46.299999999999272</v>
      </c>
      <c r="S231" s="54">
        <f t="shared" si="44"/>
        <v>9.1373764085964891E-3</v>
      </c>
      <c r="U231" s="1">
        <f t="shared" si="49"/>
        <v>7826</v>
      </c>
      <c r="V231" s="2"/>
      <c r="W231" s="37"/>
    </row>
    <row r="232" spans="1:23" ht="14.4" x14ac:dyDescent="0.55000000000000004">
      <c r="A232" s="1">
        <f t="shared" si="50"/>
        <v>225</v>
      </c>
      <c r="B232" s="84">
        <v>5121</v>
      </c>
      <c r="C232" s="84">
        <v>5121</v>
      </c>
      <c r="D232" s="35" t="s">
        <v>244</v>
      </c>
      <c r="E232" s="48">
        <v>642.9</v>
      </c>
      <c r="F232" s="58">
        <v>7635</v>
      </c>
      <c r="G232" s="75">
        <v>4908542</v>
      </c>
      <c r="H232" s="58">
        <v>232122</v>
      </c>
      <c r="I232" s="75">
        <f t="shared" si="45"/>
        <v>5140664</v>
      </c>
      <c r="J232" s="61">
        <v>642.5</v>
      </c>
      <c r="K232" s="22">
        <f t="shared" si="42"/>
        <v>7826</v>
      </c>
      <c r="L232" s="22">
        <f t="shared" si="46"/>
        <v>7826</v>
      </c>
      <c r="M232" s="82">
        <f t="shared" si="47"/>
        <v>5028205</v>
      </c>
      <c r="N232" s="22">
        <f t="shared" si="51"/>
        <v>0</v>
      </c>
      <c r="O232" s="82">
        <f t="shared" si="48"/>
        <v>5028205</v>
      </c>
      <c r="P232" s="23">
        <f t="shared" si="52"/>
        <v>-112459</v>
      </c>
      <c r="Q232" s="64">
        <f t="shared" si="53"/>
        <v>-2.1876356828612022E-2</v>
      </c>
      <c r="R232" s="67">
        <f t="shared" si="43"/>
        <v>-0.39999999999997726</v>
      </c>
      <c r="S232" s="55">
        <f t="shared" si="44"/>
        <v>-6.2218074350595316E-4</v>
      </c>
      <c r="U232" s="1">
        <f t="shared" si="49"/>
        <v>7826</v>
      </c>
      <c r="V232" s="2"/>
      <c r="W232" s="37"/>
    </row>
    <row r="233" spans="1:23" ht="14.4" x14ac:dyDescent="0.55000000000000004">
      <c r="A233" s="1">
        <f t="shared" si="50"/>
        <v>226</v>
      </c>
      <c r="B233" s="84">
        <v>5139</v>
      </c>
      <c r="C233" s="84">
        <v>5139</v>
      </c>
      <c r="D233" s="34" t="s">
        <v>245</v>
      </c>
      <c r="E233" s="47">
        <v>186.7</v>
      </c>
      <c r="F233" s="57">
        <v>7767</v>
      </c>
      <c r="G233" s="74">
        <v>1450099</v>
      </c>
      <c r="H233" s="57">
        <v>0</v>
      </c>
      <c r="I233" s="74">
        <f t="shared" si="45"/>
        <v>1450099</v>
      </c>
      <c r="J233" s="60">
        <v>188.2</v>
      </c>
      <c r="K233" s="20">
        <f t="shared" si="42"/>
        <v>7958</v>
      </c>
      <c r="L233" s="20">
        <f t="shared" si="46"/>
        <v>7958</v>
      </c>
      <c r="M233" s="81">
        <f t="shared" si="47"/>
        <v>1497695.5999999999</v>
      </c>
      <c r="N233" s="20">
        <f t="shared" si="51"/>
        <v>0</v>
      </c>
      <c r="O233" s="81">
        <f t="shared" si="48"/>
        <v>1497695.5999999999</v>
      </c>
      <c r="P233" s="21">
        <f t="shared" si="52"/>
        <v>47596.59999999986</v>
      </c>
      <c r="Q233" s="63">
        <f t="shared" si="53"/>
        <v>3.2823000360664933E-2</v>
      </c>
      <c r="R233" s="66">
        <f t="shared" si="43"/>
        <v>1.5</v>
      </c>
      <c r="S233" s="54">
        <f t="shared" si="44"/>
        <v>8.0342795929298338E-3</v>
      </c>
      <c r="U233" s="1">
        <f t="shared" si="49"/>
        <v>7958</v>
      </c>
      <c r="V233" s="2"/>
      <c r="W233" s="37"/>
    </row>
    <row r="234" spans="1:23" ht="14.4" x14ac:dyDescent="0.55000000000000004">
      <c r="A234" s="1">
        <f t="shared" si="50"/>
        <v>227</v>
      </c>
      <c r="B234" s="84">
        <v>5319</v>
      </c>
      <c r="C234" s="84">
        <v>5160</v>
      </c>
      <c r="D234" s="34" t="s">
        <v>4</v>
      </c>
      <c r="E234" s="47">
        <v>1032.0999999999999</v>
      </c>
      <c r="F234" s="57">
        <v>7635</v>
      </c>
      <c r="G234" s="74">
        <v>7880084</v>
      </c>
      <c r="H234" s="57">
        <v>0</v>
      </c>
      <c r="I234" s="74">
        <f t="shared" si="45"/>
        <v>7880084</v>
      </c>
      <c r="J234" s="60">
        <v>999.3</v>
      </c>
      <c r="K234" s="20">
        <f t="shared" si="42"/>
        <v>7826</v>
      </c>
      <c r="L234" s="20">
        <f t="shared" si="46"/>
        <v>7826</v>
      </c>
      <c r="M234" s="81">
        <f t="shared" si="47"/>
        <v>7820521.7999999998</v>
      </c>
      <c r="N234" s="20">
        <f t="shared" si="51"/>
        <v>138363.04000000004</v>
      </c>
      <c r="O234" s="81">
        <f t="shared" si="48"/>
        <v>7958884.8399999999</v>
      </c>
      <c r="P234" s="21">
        <f t="shared" si="52"/>
        <v>78800.839999999851</v>
      </c>
      <c r="Q234" s="63">
        <f t="shared" si="53"/>
        <v>9.9999999999999811E-3</v>
      </c>
      <c r="R234" s="66">
        <f t="shared" si="43"/>
        <v>-32.799999999999955</v>
      </c>
      <c r="S234" s="54">
        <f t="shared" si="44"/>
        <v>-3.1779866292025928E-2</v>
      </c>
      <c r="U234" s="1">
        <f t="shared" si="49"/>
        <v>7826</v>
      </c>
      <c r="V234" s="2"/>
      <c r="W234" s="37"/>
    </row>
    <row r="235" spans="1:23" ht="14.4" x14ac:dyDescent="0.55000000000000004">
      <c r="A235" s="1">
        <f t="shared" si="50"/>
        <v>228</v>
      </c>
      <c r="B235" s="84">
        <v>5163</v>
      </c>
      <c r="C235" s="84">
        <v>5163</v>
      </c>
      <c r="D235" s="34" t="s">
        <v>246</v>
      </c>
      <c r="E235" s="47">
        <v>549.1</v>
      </c>
      <c r="F235" s="57">
        <v>7635</v>
      </c>
      <c r="G235" s="74">
        <v>4192379</v>
      </c>
      <c r="H235" s="57">
        <v>114967</v>
      </c>
      <c r="I235" s="74">
        <f t="shared" si="45"/>
        <v>4307346</v>
      </c>
      <c r="J235" s="60">
        <v>530.70000000000005</v>
      </c>
      <c r="K235" s="20">
        <f t="shared" si="42"/>
        <v>7826</v>
      </c>
      <c r="L235" s="20">
        <f t="shared" si="46"/>
        <v>7826</v>
      </c>
      <c r="M235" s="81">
        <f t="shared" si="47"/>
        <v>4153258.2</v>
      </c>
      <c r="N235" s="20">
        <f t="shared" si="51"/>
        <v>81044.589999999851</v>
      </c>
      <c r="O235" s="81">
        <f t="shared" si="48"/>
        <v>4234302.79</v>
      </c>
      <c r="P235" s="21">
        <f t="shared" si="52"/>
        <v>-73043.209999999963</v>
      </c>
      <c r="Q235" s="63">
        <f t="shared" si="53"/>
        <v>-1.6957822752107669E-2</v>
      </c>
      <c r="R235" s="66">
        <f t="shared" si="43"/>
        <v>-18.399999999999977</v>
      </c>
      <c r="S235" s="54">
        <f t="shared" si="44"/>
        <v>-3.3509378983791617E-2</v>
      </c>
      <c r="U235" s="1">
        <f t="shared" si="49"/>
        <v>7826</v>
      </c>
      <c r="V235" s="2"/>
      <c r="W235" s="37"/>
    </row>
    <row r="236" spans="1:23" ht="14.4" x14ac:dyDescent="0.55000000000000004">
      <c r="A236" s="1">
        <f t="shared" si="50"/>
        <v>229</v>
      </c>
      <c r="B236" s="84">
        <v>5166</v>
      </c>
      <c r="C236" s="84">
        <v>5166</v>
      </c>
      <c r="D236" s="34" t="s">
        <v>247</v>
      </c>
      <c r="E236" s="47">
        <v>2179.6999999999998</v>
      </c>
      <c r="F236" s="57">
        <v>7635</v>
      </c>
      <c r="G236" s="74">
        <v>16642010</v>
      </c>
      <c r="H236" s="57">
        <v>0</v>
      </c>
      <c r="I236" s="74">
        <f t="shared" si="45"/>
        <v>16642010</v>
      </c>
      <c r="J236" s="60">
        <v>2135.9</v>
      </c>
      <c r="K236" s="20">
        <f t="shared" si="42"/>
        <v>7826</v>
      </c>
      <c r="L236" s="20">
        <f t="shared" si="46"/>
        <v>7826</v>
      </c>
      <c r="M236" s="81">
        <f t="shared" si="47"/>
        <v>16715553.4</v>
      </c>
      <c r="N236" s="20">
        <f t="shared" si="51"/>
        <v>92876.700000001118</v>
      </c>
      <c r="O236" s="81">
        <f t="shared" si="48"/>
        <v>16808430.100000001</v>
      </c>
      <c r="P236" s="21">
        <f t="shared" si="52"/>
        <v>166420.10000000149</v>
      </c>
      <c r="Q236" s="63">
        <f t="shared" si="53"/>
        <v>1.0000000000000089E-2</v>
      </c>
      <c r="R236" s="66">
        <f t="shared" si="43"/>
        <v>-43.799999999999727</v>
      </c>
      <c r="S236" s="54">
        <f t="shared" si="44"/>
        <v>-2.0094508418589591E-2</v>
      </c>
      <c r="U236" s="1">
        <f t="shared" si="49"/>
        <v>7826</v>
      </c>
      <c r="V236" s="2"/>
      <c r="W236" s="37"/>
    </row>
    <row r="237" spans="1:23" ht="14.4" x14ac:dyDescent="0.55000000000000004">
      <c r="A237" s="1">
        <f t="shared" si="50"/>
        <v>230</v>
      </c>
      <c r="B237" s="84">
        <v>5184</v>
      </c>
      <c r="C237" s="84">
        <v>5184</v>
      </c>
      <c r="D237" s="35" t="s">
        <v>248</v>
      </c>
      <c r="E237" s="48">
        <v>1854.1</v>
      </c>
      <c r="F237" s="58">
        <v>7635</v>
      </c>
      <c r="G237" s="75">
        <v>14156054</v>
      </c>
      <c r="H237" s="58">
        <v>0</v>
      </c>
      <c r="I237" s="75">
        <f t="shared" si="45"/>
        <v>14156054</v>
      </c>
      <c r="J237" s="61">
        <v>1918.7</v>
      </c>
      <c r="K237" s="22">
        <f t="shared" si="42"/>
        <v>7826</v>
      </c>
      <c r="L237" s="22">
        <f t="shared" si="46"/>
        <v>7826</v>
      </c>
      <c r="M237" s="82">
        <f t="shared" si="47"/>
        <v>15015746.200000001</v>
      </c>
      <c r="N237" s="22">
        <f t="shared" si="51"/>
        <v>0</v>
      </c>
      <c r="O237" s="82">
        <f t="shared" si="48"/>
        <v>15015746.200000001</v>
      </c>
      <c r="P237" s="23">
        <f t="shared" si="52"/>
        <v>859692.20000000112</v>
      </c>
      <c r="Q237" s="64">
        <f t="shared" si="53"/>
        <v>6.0729649660844834E-2</v>
      </c>
      <c r="R237" s="67">
        <f t="shared" si="43"/>
        <v>64.600000000000136</v>
      </c>
      <c r="S237" s="55">
        <f t="shared" si="44"/>
        <v>3.4841702173561369E-2</v>
      </c>
      <c r="U237" s="1">
        <f t="shared" si="49"/>
        <v>7826</v>
      </c>
      <c r="V237" s="2"/>
      <c r="W237" s="37"/>
    </row>
    <row r="238" spans="1:23" ht="14.4" x14ac:dyDescent="0.55000000000000004">
      <c r="A238" s="1">
        <f t="shared" si="50"/>
        <v>231</v>
      </c>
      <c r="B238" s="84">
        <v>5250</v>
      </c>
      <c r="C238" s="84">
        <v>5250</v>
      </c>
      <c r="D238" s="34" t="s">
        <v>249</v>
      </c>
      <c r="E238" s="47">
        <v>5556.8</v>
      </c>
      <c r="F238" s="57">
        <v>7733</v>
      </c>
      <c r="G238" s="74">
        <v>42970734</v>
      </c>
      <c r="H238" s="57">
        <v>0</v>
      </c>
      <c r="I238" s="74">
        <f t="shared" si="45"/>
        <v>42970734</v>
      </c>
      <c r="J238" s="60">
        <v>5537.9</v>
      </c>
      <c r="K238" s="20">
        <f t="shared" si="42"/>
        <v>7924</v>
      </c>
      <c r="L238" s="20">
        <f t="shared" si="46"/>
        <v>7924</v>
      </c>
      <c r="M238" s="81">
        <f t="shared" si="47"/>
        <v>43882319.599999994</v>
      </c>
      <c r="N238" s="20">
        <f t="shared" si="51"/>
        <v>0</v>
      </c>
      <c r="O238" s="81">
        <f t="shared" si="48"/>
        <v>43882319.599999994</v>
      </c>
      <c r="P238" s="21">
        <f t="shared" si="52"/>
        <v>911585.59999999404</v>
      </c>
      <c r="Q238" s="63">
        <f t="shared" si="53"/>
        <v>2.1214103533814293E-2</v>
      </c>
      <c r="R238" s="66">
        <f t="shared" si="43"/>
        <v>-18.900000000000546</v>
      </c>
      <c r="S238" s="54">
        <f t="shared" si="44"/>
        <v>-3.4012381226606221E-3</v>
      </c>
      <c r="U238" s="1">
        <f t="shared" si="49"/>
        <v>7924</v>
      </c>
      <c r="V238" s="2"/>
      <c r="W238" s="37"/>
    </row>
    <row r="239" spans="1:23" ht="14.4" x14ac:dyDescent="0.55000000000000004">
      <c r="A239" s="1">
        <f t="shared" si="50"/>
        <v>232</v>
      </c>
      <c r="B239" s="84">
        <v>5256</v>
      </c>
      <c r="C239" s="84">
        <v>5256</v>
      </c>
      <c r="D239" s="34" t="s">
        <v>250</v>
      </c>
      <c r="E239" s="47">
        <v>711.8</v>
      </c>
      <c r="F239" s="57">
        <v>7635</v>
      </c>
      <c r="G239" s="74">
        <v>5434593</v>
      </c>
      <c r="H239" s="57">
        <v>0</v>
      </c>
      <c r="I239" s="74">
        <f t="shared" si="45"/>
        <v>5434593</v>
      </c>
      <c r="J239" s="60">
        <v>693</v>
      </c>
      <c r="K239" s="20">
        <f t="shared" si="42"/>
        <v>7826</v>
      </c>
      <c r="L239" s="20">
        <f t="shared" si="46"/>
        <v>7826</v>
      </c>
      <c r="M239" s="81">
        <f t="shared" si="47"/>
        <v>5423418</v>
      </c>
      <c r="N239" s="20">
        <f t="shared" si="51"/>
        <v>65520.929999999702</v>
      </c>
      <c r="O239" s="81">
        <f t="shared" si="48"/>
        <v>5488938.9299999997</v>
      </c>
      <c r="P239" s="21">
        <f t="shared" si="52"/>
        <v>54345.929999999702</v>
      </c>
      <c r="Q239" s="63">
        <f t="shared" si="53"/>
        <v>9.9999999999999447E-3</v>
      </c>
      <c r="R239" s="66">
        <f t="shared" si="43"/>
        <v>-18.799999999999955</v>
      </c>
      <c r="S239" s="54">
        <f t="shared" si="44"/>
        <v>-2.641191345883669E-2</v>
      </c>
      <c r="U239" s="1">
        <f t="shared" si="49"/>
        <v>7826</v>
      </c>
      <c r="V239" s="2"/>
      <c r="W239" s="37"/>
    </row>
    <row r="240" spans="1:23" ht="14.4" x14ac:dyDescent="0.55000000000000004">
      <c r="A240" s="1">
        <f t="shared" si="50"/>
        <v>233</v>
      </c>
      <c r="B240" s="84">
        <v>5283</v>
      </c>
      <c r="C240" s="84">
        <v>5283</v>
      </c>
      <c r="D240" s="34" t="s">
        <v>251</v>
      </c>
      <c r="E240" s="47">
        <v>669.8</v>
      </c>
      <c r="F240" s="57">
        <v>7735</v>
      </c>
      <c r="G240" s="74">
        <v>5180903</v>
      </c>
      <c r="H240" s="57">
        <v>0</v>
      </c>
      <c r="I240" s="74">
        <f t="shared" si="45"/>
        <v>5180903</v>
      </c>
      <c r="J240" s="60">
        <v>650</v>
      </c>
      <c r="K240" s="20">
        <f t="shared" si="42"/>
        <v>7926</v>
      </c>
      <c r="L240" s="20">
        <f t="shared" si="46"/>
        <v>7926</v>
      </c>
      <c r="M240" s="81">
        <f t="shared" si="47"/>
        <v>5151900</v>
      </c>
      <c r="N240" s="20">
        <f t="shared" si="51"/>
        <v>80812.030000000261</v>
      </c>
      <c r="O240" s="81">
        <f t="shared" si="48"/>
        <v>5232712.03</v>
      </c>
      <c r="P240" s="21">
        <f t="shared" si="52"/>
        <v>51809.030000000261</v>
      </c>
      <c r="Q240" s="63">
        <f t="shared" si="53"/>
        <v>1.0000000000000051E-2</v>
      </c>
      <c r="R240" s="66">
        <f t="shared" si="43"/>
        <v>-19.799999999999955</v>
      </c>
      <c r="S240" s="54">
        <f t="shared" si="44"/>
        <v>-2.9561063003881689E-2</v>
      </c>
      <c r="U240" s="1">
        <f t="shared" si="49"/>
        <v>7926</v>
      </c>
      <c r="V240" s="2"/>
      <c r="W240" s="37"/>
    </row>
    <row r="241" spans="1:23" ht="14.4" x14ac:dyDescent="0.55000000000000004">
      <c r="A241" s="1">
        <f t="shared" si="50"/>
        <v>234</v>
      </c>
      <c r="B241" s="84">
        <v>5310</v>
      </c>
      <c r="C241" s="84">
        <v>5310</v>
      </c>
      <c r="D241" s="34" t="s">
        <v>252</v>
      </c>
      <c r="E241" s="47">
        <v>693.1</v>
      </c>
      <c r="F241" s="57">
        <v>7635</v>
      </c>
      <c r="G241" s="74">
        <v>5291819</v>
      </c>
      <c r="H241" s="57">
        <v>0</v>
      </c>
      <c r="I241" s="74">
        <f t="shared" si="45"/>
        <v>5291819</v>
      </c>
      <c r="J241" s="60">
        <v>757.3</v>
      </c>
      <c r="K241" s="20">
        <f t="shared" si="42"/>
        <v>7826</v>
      </c>
      <c r="L241" s="20">
        <f t="shared" si="46"/>
        <v>7826</v>
      </c>
      <c r="M241" s="81">
        <f t="shared" si="47"/>
        <v>5926629.7999999998</v>
      </c>
      <c r="N241" s="20">
        <f t="shared" si="51"/>
        <v>0</v>
      </c>
      <c r="O241" s="81">
        <f t="shared" si="48"/>
        <v>5926629.7999999998</v>
      </c>
      <c r="P241" s="21">
        <f t="shared" si="52"/>
        <v>634810.79999999981</v>
      </c>
      <c r="Q241" s="63">
        <f t="shared" si="53"/>
        <v>0.11996079230978984</v>
      </c>
      <c r="R241" s="66">
        <f t="shared" si="43"/>
        <v>64.199999999999932</v>
      </c>
      <c r="S241" s="54">
        <f t="shared" si="44"/>
        <v>9.2627326504111859E-2</v>
      </c>
      <c r="U241" s="1">
        <f t="shared" si="49"/>
        <v>7826</v>
      </c>
      <c r="V241" s="2"/>
      <c r="W241" s="37"/>
    </row>
    <row r="242" spans="1:23" ht="14.4" x14ac:dyDescent="0.55000000000000004">
      <c r="A242" s="1">
        <f t="shared" si="50"/>
        <v>235</v>
      </c>
      <c r="B242" s="84">
        <v>5463</v>
      </c>
      <c r="C242" s="84">
        <v>5463</v>
      </c>
      <c r="D242" s="35" t="s">
        <v>253</v>
      </c>
      <c r="E242" s="48">
        <v>1034.9000000000001</v>
      </c>
      <c r="F242" s="58">
        <v>7635</v>
      </c>
      <c r="G242" s="75">
        <v>7901462</v>
      </c>
      <c r="H242" s="58">
        <v>132977</v>
      </c>
      <c r="I242" s="75">
        <f t="shared" si="45"/>
        <v>8034439</v>
      </c>
      <c r="J242" s="61">
        <v>1059.5999999999999</v>
      </c>
      <c r="K242" s="22">
        <f t="shared" si="42"/>
        <v>7826</v>
      </c>
      <c r="L242" s="22">
        <f t="shared" si="46"/>
        <v>7826</v>
      </c>
      <c r="M242" s="82">
        <f t="shared" si="47"/>
        <v>8292429.5999999996</v>
      </c>
      <c r="N242" s="22">
        <f t="shared" si="51"/>
        <v>0</v>
      </c>
      <c r="O242" s="82">
        <f t="shared" si="48"/>
        <v>8292429.5999999996</v>
      </c>
      <c r="P242" s="23">
        <f t="shared" si="52"/>
        <v>257990.59999999963</v>
      </c>
      <c r="Q242" s="64">
        <f t="shared" si="53"/>
        <v>3.2110592911340746E-2</v>
      </c>
      <c r="R242" s="67">
        <f t="shared" si="43"/>
        <v>24.699999999999818</v>
      </c>
      <c r="S242" s="55">
        <f t="shared" si="44"/>
        <v>2.3867040293748011E-2</v>
      </c>
      <c r="U242" s="1">
        <f t="shared" si="49"/>
        <v>7826</v>
      </c>
      <c r="V242" s="2"/>
      <c r="W242" s="37"/>
    </row>
    <row r="243" spans="1:23" ht="14.4" x14ac:dyDescent="0.55000000000000004">
      <c r="A243" s="1">
        <f t="shared" si="50"/>
        <v>236</v>
      </c>
      <c r="B243" s="84">
        <v>5486</v>
      </c>
      <c r="C243" s="84">
        <v>5486</v>
      </c>
      <c r="D243" s="34" t="s">
        <v>254</v>
      </c>
      <c r="E243" s="47">
        <v>334</v>
      </c>
      <c r="F243" s="57">
        <v>7635</v>
      </c>
      <c r="G243" s="74">
        <v>2550090</v>
      </c>
      <c r="H243" s="57">
        <v>0</v>
      </c>
      <c r="I243" s="74">
        <f t="shared" si="45"/>
        <v>2550090</v>
      </c>
      <c r="J243" s="60">
        <v>317</v>
      </c>
      <c r="K243" s="20">
        <f t="shared" si="42"/>
        <v>7826</v>
      </c>
      <c r="L243" s="20">
        <f t="shared" si="46"/>
        <v>7826</v>
      </c>
      <c r="M243" s="81">
        <f t="shared" si="47"/>
        <v>2480842</v>
      </c>
      <c r="N243" s="20">
        <f t="shared" si="51"/>
        <v>94748.899999999907</v>
      </c>
      <c r="O243" s="81">
        <f t="shared" si="48"/>
        <v>2575590.9</v>
      </c>
      <c r="P243" s="21">
        <f t="shared" si="52"/>
        <v>25500.899999999907</v>
      </c>
      <c r="Q243" s="63">
        <f t="shared" si="53"/>
        <v>9.9999999999999638E-3</v>
      </c>
      <c r="R243" s="66">
        <f t="shared" si="43"/>
        <v>-17</v>
      </c>
      <c r="S243" s="54">
        <f t="shared" si="44"/>
        <v>-5.089820359281437E-2</v>
      </c>
      <c r="U243" s="1">
        <f t="shared" si="49"/>
        <v>7826</v>
      </c>
      <c r="V243" s="2"/>
      <c r="W243" s="37"/>
    </row>
    <row r="244" spans="1:23" ht="14.4" x14ac:dyDescent="0.55000000000000004">
      <c r="A244" s="1">
        <f t="shared" si="50"/>
        <v>237</v>
      </c>
      <c r="B244" s="84">
        <v>5508</v>
      </c>
      <c r="C244" s="84">
        <v>5508</v>
      </c>
      <c r="D244" s="34" t="s">
        <v>255</v>
      </c>
      <c r="E244" s="47">
        <v>331.5</v>
      </c>
      <c r="F244" s="57">
        <v>7635</v>
      </c>
      <c r="G244" s="74">
        <v>2531003</v>
      </c>
      <c r="H244" s="57">
        <v>0</v>
      </c>
      <c r="I244" s="74">
        <f t="shared" si="45"/>
        <v>2531003</v>
      </c>
      <c r="J244" s="60">
        <v>344.2</v>
      </c>
      <c r="K244" s="20">
        <f t="shared" si="42"/>
        <v>7826</v>
      </c>
      <c r="L244" s="20">
        <f t="shared" si="46"/>
        <v>7826</v>
      </c>
      <c r="M244" s="81">
        <f t="shared" si="47"/>
        <v>2693709.1999999997</v>
      </c>
      <c r="N244" s="20">
        <f t="shared" si="51"/>
        <v>0</v>
      </c>
      <c r="O244" s="81">
        <f t="shared" si="48"/>
        <v>2693709.1999999997</v>
      </c>
      <c r="P244" s="21">
        <f t="shared" si="52"/>
        <v>162706.19999999972</v>
      </c>
      <c r="Q244" s="63">
        <f t="shared" si="53"/>
        <v>6.4285265564679187E-2</v>
      </c>
      <c r="R244" s="66">
        <f t="shared" si="43"/>
        <v>12.699999999999989</v>
      </c>
      <c r="S244" s="54">
        <f t="shared" si="44"/>
        <v>3.8310708898944161E-2</v>
      </c>
      <c r="U244" s="1">
        <f t="shared" si="49"/>
        <v>7826</v>
      </c>
      <c r="V244" s="2"/>
      <c r="W244" s="37"/>
    </row>
    <row r="245" spans="1:23" ht="14.4" x14ac:dyDescent="0.55000000000000004">
      <c r="A245" s="1">
        <f t="shared" si="50"/>
        <v>238</v>
      </c>
      <c r="B245" s="84">
        <v>1975</v>
      </c>
      <c r="C245" s="84">
        <v>1975</v>
      </c>
      <c r="D245" s="34" t="s">
        <v>256</v>
      </c>
      <c r="E245" s="47">
        <v>372.4</v>
      </c>
      <c r="F245" s="57">
        <v>7635</v>
      </c>
      <c r="G245" s="74">
        <v>2843274</v>
      </c>
      <c r="H245" s="57">
        <v>0</v>
      </c>
      <c r="I245" s="74">
        <f t="shared" si="45"/>
        <v>2843274</v>
      </c>
      <c r="J245" s="60">
        <v>371.1</v>
      </c>
      <c r="K245" s="20">
        <f t="shared" si="42"/>
        <v>7826</v>
      </c>
      <c r="L245" s="20">
        <f t="shared" si="46"/>
        <v>7826</v>
      </c>
      <c r="M245" s="81">
        <f t="shared" si="47"/>
        <v>2904228.6</v>
      </c>
      <c r="N245" s="20">
        <f t="shared" si="51"/>
        <v>0</v>
      </c>
      <c r="O245" s="81">
        <f t="shared" si="48"/>
        <v>2904228.6</v>
      </c>
      <c r="P245" s="21">
        <f t="shared" si="52"/>
        <v>60954.600000000093</v>
      </c>
      <c r="Q245" s="63">
        <f t="shared" si="53"/>
        <v>2.1438173035732783E-2</v>
      </c>
      <c r="R245" s="66">
        <f t="shared" si="43"/>
        <v>-1.2999999999999545</v>
      </c>
      <c r="S245" s="54">
        <f t="shared" si="44"/>
        <v>-3.490870032223294E-3</v>
      </c>
      <c r="U245" s="1">
        <f t="shared" si="49"/>
        <v>7826</v>
      </c>
      <c r="V245" s="2"/>
      <c r="W245" s="37"/>
    </row>
    <row r="246" spans="1:23" ht="14.4" x14ac:dyDescent="0.55000000000000004">
      <c r="A246" s="1">
        <f t="shared" si="50"/>
        <v>239</v>
      </c>
      <c r="B246" s="84">
        <v>4824</v>
      </c>
      <c r="C246" s="84">
        <v>5510</v>
      </c>
      <c r="D246" s="34" t="s">
        <v>257</v>
      </c>
      <c r="E246" s="47">
        <v>716.2</v>
      </c>
      <c r="F246" s="57">
        <v>7635</v>
      </c>
      <c r="G246" s="74">
        <v>5468187</v>
      </c>
      <c r="H246" s="57">
        <v>0</v>
      </c>
      <c r="I246" s="74">
        <f t="shared" si="45"/>
        <v>5468187</v>
      </c>
      <c r="J246" s="60">
        <v>710.4</v>
      </c>
      <c r="K246" s="20">
        <f t="shared" si="42"/>
        <v>7826</v>
      </c>
      <c r="L246" s="20">
        <f t="shared" si="46"/>
        <v>7826</v>
      </c>
      <c r="M246" s="81">
        <f t="shared" si="47"/>
        <v>5559590.3999999994</v>
      </c>
      <c r="N246" s="20">
        <f t="shared" si="51"/>
        <v>0</v>
      </c>
      <c r="O246" s="81">
        <f t="shared" si="48"/>
        <v>5559590.3999999994</v>
      </c>
      <c r="P246" s="21">
        <f t="shared" si="52"/>
        <v>91403.399999999441</v>
      </c>
      <c r="Q246" s="63">
        <f t="shared" si="53"/>
        <v>1.671548540677183E-2</v>
      </c>
      <c r="R246" s="66">
        <f t="shared" si="43"/>
        <v>-5.8000000000000682</v>
      </c>
      <c r="S246" s="54">
        <f t="shared" si="44"/>
        <v>-8.098296565205344E-3</v>
      </c>
      <c r="U246" s="1">
        <f t="shared" si="49"/>
        <v>7826</v>
      </c>
      <c r="V246" s="2"/>
      <c r="W246" s="37"/>
    </row>
    <row r="247" spans="1:23" ht="14.4" x14ac:dyDescent="0.55000000000000004">
      <c r="A247" s="1">
        <f t="shared" si="50"/>
        <v>240</v>
      </c>
      <c r="B247" s="84">
        <v>5607</v>
      </c>
      <c r="C247" s="84">
        <v>5607</v>
      </c>
      <c r="D247" s="35" t="s">
        <v>258</v>
      </c>
      <c r="E247" s="48">
        <v>851.2</v>
      </c>
      <c r="F247" s="58">
        <v>7641</v>
      </c>
      <c r="G247" s="75">
        <v>6504019</v>
      </c>
      <c r="H247" s="58">
        <v>0</v>
      </c>
      <c r="I247" s="75">
        <f t="shared" si="45"/>
        <v>6504019</v>
      </c>
      <c r="J247" s="61">
        <v>820.8</v>
      </c>
      <c r="K247" s="22">
        <f t="shared" si="42"/>
        <v>7832</v>
      </c>
      <c r="L247" s="22">
        <f t="shared" si="46"/>
        <v>7832</v>
      </c>
      <c r="M247" s="82">
        <f t="shared" si="47"/>
        <v>6428505.5999999996</v>
      </c>
      <c r="N247" s="22">
        <f t="shared" si="51"/>
        <v>140553.59000000078</v>
      </c>
      <c r="O247" s="82">
        <f t="shared" si="48"/>
        <v>6569059.1900000004</v>
      </c>
      <c r="P247" s="23">
        <f t="shared" si="52"/>
        <v>65040.19000000041</v>
      </c>
      <c r="Q247" s="64">
        <f t="shared" si="53"/>
        <v>1.0000000000000063E-2</v>
      </c>
      <c r="R247" s="67">
        <f t="shared" si="43"/>
        <v>-30.400000000000091</v>
      </c>
      <c r="S247" s="55">
        <f t="shared" si="44"/>
        <v>-3.5714285714285816E-2</v>
      </c>
      <c r="U247" s="1">
        <f t="shared" si="49"/>
        <v>7832</v>
      </c>
      <c r="V247" s="2"/>
      <c r="W247" s="37"/>
    </row>
    <row r="248" spans="1:23" ht="14.4" x14ac:dyDescent="0.55000000000000004">
      <c r="A248" s="1">
        <f t="shared" si="50"/>
        <v>241</v>
      </c>
      <c r="B248" s="84">
        <v>5643</v>
      </c>
      <c r="C248" s="84">
        <v>5643</v>
      </c>
      <c r="D248" s="34" t="s">
        <v>259</v>
      </c>
      <c r="E248" s="47">
        <v>1004.2</v>
      </c>
      <c r="F248" s="57">
        <v>7635</v>
      </c>
      <c r="G248" s="74">
        <v>7667067</v>
      </c>
      <c r="H248" s="57">
        <v>0</v>
      </c>
      <c r="I248" s="74">
        <f t="shared" si="45"/>
        <v>7667067</v>
      </c>
      <c r="J248" s="60">
        <v>983.2</v>
      </c>
      <c r="K248" s="20">
        <f t="shared" si="42"/>
        <v>7826</v>
      </c>
      <c r="L248" s="20">
        <f t="shared" si="46"/>
        <v>7826</v>
      </c>
      <c r="M248" s="81">
        <f t="shared" si="47"/>
        <v>7694523.2000000002</v>
      </c>
      <c r="N248" s="20">
        <f t="shared" si="51"/>
        <v>49214.469999999739</v>
      </c>
      <c r="O248" s="81">
        <f t="shared" si="48"/>
        <v>7743737.6699999999</v>
      </c>
      <c r="P248" s="21">
        <f t="shared" si="52"/>
        <v>76670.669999999925</v>
      </c>
      <c r="Q248" s="63">
        <f t="shared" si="53"/>
        <v>9.9999999999999898E-3</v>
      </c>
      <c r="R248" s="66">
        <f t="shared" si="43"/>
        <v>-21</v>
      </c>
      <c r="S248" s="54">
        <f t="shared" si="44"/>
        <v>-2.0912168890659229E-2</v>
      </c>
      <c r="U248" s="1">
        <f t="shared" si="49"/>
        <v>7826</v>
      </c>
      <c r="V248" s="2"/>
      <c r="W248" s="37"/>
    </row>
    <row r="249" spans="1:23" ht="14.4" x14ac:dyDescent="0.55000000000000004">
      <c r="A249" s="1">
        <f t="shared" si="50"/>
        <v>242</v>
      </c>
      <c r="B249" s="84">
        <v>5697</v>
      </c>
      <c r="C249" s="84">
        <v>5697</v>
      </c>
      <c r="D249" s="34" t="s">
        <v>260</v>
      </c>
      <c r="E249" s="47">
        <v>426</v>
      </c>
      <c r="F249" s="57">
        <v>7635</v>
      </c>
      <c r="G249" s="74">
        <v>3252510</v>
      </c>
      <c r="H249" s="57">
        <v>0</v>
      </c>
      <c r="I249" s="74">
        <f t="shared" si="45"/>
        <v>3252510</v>
      </c>
      <c r="J249" s="60">
        <v>420</v>
      </c>
      <c r="K249" s="20">
        <f t="shared" si="42"/>
        <v>7826</v>
      </c>
      <c r="L249" s="20">
        <f t="shared" si="46"/>
        <v>7826</v>
      </c>
      <c r="M249" s="81">
        <f t="shared" si="47"/>
        <v>3286920</v>
      </c>
      <c r="N249" s="20">
        <f t="shared" si="51"/>
        <v>0</v>
      </c>
      <c r="O249" s="81">
        <f t="shared" si="48"/>
        <v>3286920</v>
      </c>
      <c r="P249" s="21">
        <f t="shared" si="52"/>
        <v>34410</v>
      </c>
      <c r="Q249" s="63">
        <f t="shared" si="53"/>
        <v>1.0579521661732016E-2</v>
      </c>
      <c r="R249" s="66">
        <f t="shared" si="43"/>
        <v>-6</v>
      </c>
      <c r="S249" s="54">
        <f t="shared" si="44"/>
        <v>-1.4084507042253521E-2</v>
      </c>
      <c r="U249" s="1">
        <f t="shared" si="49"/>
        <v>7826</v>
      </c>
      <c r="V249" s="2"/>
      <c r="W249" s="37"/>
    </row>
    <row r="250" spans="1:23" ht="14.4" x14ac:dyDescent="0.55000000000000004">
      <c r="A250" s="1">
        <f t="shared" si="50"/>
        <v>243</v>
      </c>
      <c r="B250" s="84">
        <v>5724</v>
      </c>
      <c r="C250" s="84">
        <v>5724</v>
      </c>
      <c r="D250" s="34" t="s">
        <v>261</v>
      </c>
      <c r="E250" s="47">
        <v>193</v>
      </c>
      <c r="F250" s="57">
        <v>7635</v>
      </c>
      <c r="G250" s="74">
        <v>1473555</v>
      </c>
      <c r="H250" s="57">
        <v>23871</v>
      </c>
      <c r="I250" s="74">
        <f t="shared" si="45"/>
        <v>1497426</v>
      </c>
      <c r="J250" s="60">
        <v>177</v>
      </c>
      <c r="K250" s="20">
        <f t="shared" si="42"/>
        <v>7826</v>
      </c>
      <c r="L250" s="20">
        <f t="shared" si="46"/>
        <v>7826</v>
      </c>
      <c r="M250" s="81">
        <f t="shared" si="47"/>
        <v>1385202</v>
      </c>
      <c r="N250" s="20">
        <f t="shared" si="51"/>
        <v>103088.55000000005</v>
      </c>
      <c r="O250" s="81">
        <f t="shared" si="48"/>
        <v>1488290.55</v>
      </c>
      <c r="P250" s="21">
        <f t="shared" si="52"/>
        <v>-9135.4499999999534</v>
      </c>
      <c r="Q250" s="63">
        <f t="shared" si="53"/>
        <v>-6.1007689194657721E-3</v>
      </c>
      <c r="R250" s="66">
        <f t="shared" si="43"/>
        <v>-16</v>
      </c>
      <c r="S250" s="54">
        <f t="shared" si="44"/>
        <v>-8.2901554404145081E-2</v>
      </c>
      <c r="U250" s="1">
        <f t="shared" si="49"/>
        <v>7826</v>
      </c>
      <c r="V250" s="2"/>
      <c r="W250" s="37"/>
    </row>
    <row r="251" spans="1:23" ht="14.4" x14ac:dyDescent="0.55000000000000004">
      <c r="A251" s="1">
        <f t="shared" si="50"/>
        <v>244</v>
      </c>
      <c r="B251" s="84">
        <v>5805</v>
      </c>
      <c r="C251" s="84">
        <v>5805</v>
      </c>
      <c r="D251" s="34" t="s">
        <v>262</v>
      </c>
      <c r="E251" s="47">
        <v>1067</v>
      </c>
      <c r="F251" s="57">
        <v>7668</v>
      </c>
      <c r="G251" s="74">
        <v>8181756</v>
      </c>
      <c r="H251" s="57">
        <v>0</v>
      </c>
      <c r="I251" s="74">
        <f t="shared" si="45"/>
        <v>8181756</v>
      </c>
      <c r="J251" s="60">
        <v>1023</v>
      </c>
      <c r="K251" s="20">
        <f t="shared" si="42"/>
        <v>7859</v>
      </c>
      <c r="L251" s="20">
        <f t="shared" si="46"/>
        <v>7859</v>
      </c>
      <c r="M251" s="81">
        <f t="shared" si="47"/>
        <v>8039757</v>
      </c>
      <c r="N251" s="20">
        <f t="shared" si="51"/>
        <v>223816.56000000052</v>
      </c>
      <c r="O251" s="81">
        <f t="shared" si="48"/>
        <v>8263573.5600000005</v>
      </c>
      <c r="P251" s="21">
        <f t="shared" si="52"/>
        <v>81817.560000000522</v>
      </c>
      <c r="Q251" s="63">
        <f t="shared" si="53"/>
        <v>1.0000000000000064E-2</v>
      </c>
      <c r="R251" s="66">
        <f t="shared" si="43"/>
        <v>-44</v>
      </c>
      <c r="S251" s="54">
        <f t="shared" si="44"/>
        <v>-4.1237113402061855E-2</v>
      </c>
      <c r="U251" s="1">
        <f t="shared" si="49"/>
        <v>7859</v>
      </c>
      <c r="V251" s="2"/>
      <c r="W251" s="37"/>
    </row>
    <row r="252" spans="1:23" ht="14.4" x14ac:dyDescent="0.55000000000000004">
      <c r="A252" s="1">
        <f t="shared" si="50"/>
        <v>245</v>
      </c>
      <c r="B252" s="84">
        <v>5823</v>
      </c>
      <c r="C252" s="84">
        <v>5823</v>
      </c>
      <c r="D252" s="35" t="s">
        <v>263</v>
      </c>
      <c r="E252" s="48">
        <v>356</v>
      </c>
      <c r="F252" s="58">
        <v>7667</v>
      </c>
      <c r="G252" s="75">
        <v>2729452</v>
      </c>
      <c r="H252" s="58">
        <v>67783</v>
      </c>
      <c r="I252" s="75">
        <f t="shared" si="45"/>
        <v>2797235</v>
      </c>
      <c r="J252" s="61">
        <v>365</v>
      </c>
      <c r="K252" s="22">
        <f t="shared" si="42"/>
        <v>7858</v>
      </c>
      <c r="L252" s="22">
        <f t="shared" si="46"/>
        <v>7858</v>
      </c>
      <c r="M252" s="82">
        <f t="shared" si="47"/>
        <v>2868170</v>
      </c>
      <c r="N252" s="22">
        <f t="shared" si="51"/>
        <v>0</v>
      </c>
      <c r="O252" s="82">
        <f t="shared" si="48"/>
        <v>2868170</v>
      </c>
      <c r="P252" s="23">
        <f t="shared" si="52"/>
        <v>70935</v>
      </c>
      <c r="Q252" s="64">
        <f t="shared" si="53"/>
        <v>2.5358970554851486E-2</v>
      </c>
      <c r="R252" s="67">
        <f t="shared" si="43"/>
        <v>9</v>
      </c>
      <c r="S252" s="55">
        <f t="shared" si="44"/>
        <v>2.5280898876404494E-2</v>
      </c>
      <c r="U252" s="1">
        <f t="shared" si="49"/>
        <v>7858</v>
      </c>
      <c r="V252" s="2"/>
      <c r="W252" s="37"/>
    </row>
    <row r="253" spans="1:23" ht="14.4" x14ac:dyDescent="0.55000000000000004">
      <c r="A253" s="1">
        <f t="shared" si="50"/>
        <v>246</v>
      </c>
      <c r="B253" s="84">
        <v>5832</v>
      </c>
      <c r="C253" s="84">
        <v>5832</v>
      </c>
      <c r="D253" s="34" t="s">
        <v>264</v>
      </c>
      <c r="E253" s="47">
        <v>216</v>
      </c>
      <c r="F253" s="57">
        <v>7635</v>
      </c>
      <c r="G253" s="74">
        <v>1649160</v>
      </c>
      <c r="H253" s="57">
        <v>42931</v>
      </c>
      <c r="I253" s="74">
        <f t="shared" si="45"/>
        <v>1692091</v>
      </c>
      <c r="J253" s="60">
        <v>238</v>
      </c>
      <c r="K253" s="20">
        <f t="shared" si="42"/>
        <v>7826</v>
      </c>
      <c r="L253" s="20">
        <f t="shared" si="46"/>
        <v>7826</v>
      </c>
      <c r="M253" s="81">
        <f t="shared" si="47"/>
        <v>1862588</v>
      </c>
      <c r="N253" s="20">
        <f t="shared" si="51"/>
        <v>0</v>
      </c>
      <c r="O253" s="81">
        <f t="shared" si="48"/>
        <v>1862588</v>
      </c>
      <c r="P253" s="21">
        <f t="shared" si="52"/>
        <v>170497</v>
      </c>
      <c r="Q253" s="63">
        <f t="shared" si="53"/>
        <v>0.1007611292773261</v>
      </c>
      <c r="R253" s="66">
        <f t="shared" si="43"/>
        <v>22</v>
      </c>
      <c r="S253" s="54">
        <f t="shared" si="44"/>
        <v>0.10185185185185185</v>
      </c>
      <c r="U253" s="1">
        <f t="shared" si="49"/>
        <v>7826</v>
      </c>
      <c r="V253" s="2"/>
      <c r="W253" s="37"/>
    </row>
    <row r="254" spans="1:23" ht="14.4" x14ac:dyDescent="0.55000000000000004">
      <c r="A254" s="1">
        <f t="shared" si="50"/>
        <v>247</v>
      </c>
      <c r="B254" s="84">
        <v>5877</v>
      </c>
      <c r="C254" s="84">
        <v>5877</v>
      </c>
      <c r="D254" s="34" t="s">
        <v>265</v>
      </c>
      <c r="E254" s="47">
        <v>1423.6</v>
      </c>
      <c r="F254" s="57">
        <v>7635</v>
      </c>
      <c r="G254" s="74">
        <v>10869186</v>
      </c>
      <c r="H254" s="57">
        <v>0</v>
      </c>
      <c r="I254" s="74">
        <f t="shared" si="45"/>
        <v>10869186</v>
      </c>
      <c r="J254" s="60">
        <v>1437.7</v>
      </c>
      <c r="K254" s="20">
        <f t="shared" si="42"/>
        <v>7826</v>
      </c>
      <c r="L254" s="20">
        <f t="shared" si="46"/>
        <v>7826</v>
      </c>
      <c r="M254" s="81">
        <f t="shared" si="47"/>
        <v>11251440.200000001</v>
      </c>
      <c r="N254" s="20">
        <f t="shared" si="51"/>
        <v>0</v>
      </c>
      <c r="O254" s="81">
        <f t="shared" si="48"/>
        <v>11251440.200000001</v>
      </c>
      <c r="P254" s="21">
        <f t="shared" si="52"/>
        <v>382254.20000000112</v>
      </c>
      <c r="Q254" s="63">
        <f t="shared" si="53"/>
        <v>3.5168613362583097E-2</v>
      </c>
      <c r="R254" s="66">
        <f t="shared" si="43"/>
        <v>14.100000000000136</v>
      </c>
      <c r="S254" s="54">
        <f t="shared" si="44"/>
        <v>9.9044675470638787E-3</v>
      </c>
      <c r="U254" s="1">
        <f t="shared" si="49"/>
        <v>7826</v>
      </c>
      <c r="V254" s="2"/>
      <c r="W254" s="37"/>
    </row>
    <row r="255" spans="1:23" ht="14.4" x14ac:dyDescent="0.55000000000000004">
      <c r="A255" s="1">
        <f t="shared" si="50"/>
        <v>248</v>
      </c>
      <c r="B255" s="84">
        <v>5895</v>
      </c>
      <c r="C255" s="84">
        <v>5895</v>
      </c>
      <c r="D255" s="34" t="s">
        <v>266</v>
      </c>
      <c r="E255" s="47">
        <v>237</v>
      </c>
      <c r="F255" s="57">
        <v>7635</v>
      </c>
      <c r="G255" s="74">
        <v>1809495</v>
      </c>
      <c r="H255" s="57">
        <v>96729</v>
      </c>
      <c r="I255" s="74">
        <f t="shared" si="45"/>
        <v>1906224</v>
      </c>
      <c r="J255" s="60">
        <v>233.2</v>
      </c>
      <c r="K255" s="20">
        <f t="shared" si="42"/>
        <v>7826</v>
      </c>
      <c r="L255" s="20">
        <f t="shared" si="46"/>
        <v>7826</v>
      </c>
      <c r="M255" s="81">
        <f t="shared" si="47"/>
        <v>1825023.2</v>
      </c>
      <c r="N255" s="20">
        <f t="shared" si="51"/>
        <v>2566.75</v>
      </c>
      <c r="O255" s="81">
        <f t="shared" si="48"/>
        <v>1827589.95</v>
      </c>
      <c r="P255" s="21">
        <f t="shared" si="52"/>
        <v>-78634.050000000047</v>
      </c>
      <c r="Q255" s="63">
        <f t="shared" si="53"/>
        <v>-4.1251211819807142E-2</v>
      </c>
      <c r="R255" s="66">
        <f t="shared" si="43"/>
        <v>-3.8000000000000114</v>
      </c>
      <c r="S255" s="54">
        <f t="shared" si="44"/>
        <v>-1.6033755274261652E-2</v>
      </c>
      <c r="U255" s="1">
        <f t="shared" si="49"/>
        <v>7826</v>
      </c>
      <c r="V255" s="2"/>
      <c r="W255" s="37"/>
    </row>
    <row r="256" spans="1:23" ht="14.4" x14ac:dyDescent="0.55000000000000004">
      <c r="A256" s="1">
        <f t="shared" si="50"/>
        <v>249</v>
      </c>
      <c r="B256" s="84">
        <v>5949</v>
      </c>
      <c r="C256" s="84">
        <v>5949</v>
      </c>
      <c r="D256" s="34" t="s">
        <v>267</v>
      </c>
      <c r="E256" s="47">
        <v>1102.5999999999999</v>
      </c>
      <c r="F256" s="57">
        <v>7635</v>
      </c>
      <c r="G256" s="74">
        <v>8418351</v>
      </c>
      <c r="H256" s="57">
        <v>0</v>
      </c>
      <c r="I256" s="74">
        <f t="shared" si="45"/>
        <v>8418351</v>
      </c>
      <c r="J256" s="60">
        <v>1122.7</v>
      </c>
      <c r="K256" s="20">
        <f t="shared" si="42"/>
        <v>7826</v>
      </c>
      <c r="L256" s="20">
        <f t="shared" si="46"/>
        <v>7826</v>
      </c>
      <c r="M256" s="81">
        <f t="shared" si="47"/>
        <v>8786250.2000000011</v>
      </c>
      <c r="N256" s="20">
        <f t="shared" si="51"/>
        <v>0</v>
      </c>
      <c r="O256" s="81">
        <f t="shared" si="48"/>
        <v>8786250.2000000011</v>
      </c>
      <c r="P256" s="21">
        <f t="shared" si="52"/>
        <v>367899.20000000112</v>
      </c>
      <c r="Q256" s="63">
        <f t="shared" si="53"/>
        <v>4.3702050437193829E-2</v>
      </c>
      <c r="R256" s="66">
        <f t="shared" si="43"/>
        <v>20.100000000000136</v>
      </c>
      <c r="S256" s="54">
        <f t="shared" si="44"/>
        <v>1.8229639035008287E-2</v>
      </c>
      <c r="U256" s="1">
        <f t="shared" si="49"/>
        <v>7826</v>
      </c>
      <c r="V256" s="2"/>
      <c r="W256" s="37"/>
    </row>
    <row r="257" spans="1:23" ht="14.4" x14ac:dyDescent="0.55000000000000004">
      <c r="A257" s="1">
        <f t="shared" si="50"/>
        <v>250</v>
      </c>
      <c r="B257" s="84">
        <v>5976</v>
      </c>
      <c r="C257" s="84">
        <v>5976</v>
      </c>
      <c r="D257" s="35" t="s">
        <v>268</v>
      </c>
      <c r="E257" s="48">
        <v>1050.3</v>
      </c>
      <c r="F257" s="58">
        <v>7635</v>
      </c>
      <c r="G257" s="75">
        <v>8019041</v>
      </c>
      <c r="H257" s="58">
        <v>0</v>
      </c>
      <c r="I257" s="75">
        <f t="shared" si="45"/>
        <v>8019041</v>
      </c>
      <c r="J257" s="61">
        <v>1057</v>
      </c>
      <c r="K257" s="22">
        <f t="shared" si="42"/>
        <v>7826</v>
      </c>
      <c r="L257" s="22">
        <f t="shared" si="46"/>
        <v>7826</v>
      </c>
      <c r="M257" s="82">
        <f t="shared" si="47"/>
        <v>8272082</v>
      </c>
      <c r="N257" s="22">
        <f t="shared" si="51"/>
        <v>0</v>
      </c>
      <c r="O257" s="82">
        <f t="shared" si="48"/>
        <v>8272082</v>
      </c>
      <c r="P257" s="23">
        <f t="shared" si="52"/>
        <v>253041</v>
      </c>
      <c r="Q257" s="64">
        <f t="shared" si="53"/>
        <v>3.1555020107766001E-2</v>
      </c>
      <c r="R257" s="67">
        <f t="shared" si="43"/>
        <v>6.7000000000000455</v>
      </c>
      <c r="S257" s="55">
        <f t="shared" si="44"/>
        <v>6.3791297724460115E-3</v>
      </c>
      <c r="U257" s="1">
        <f t="shared" si="49"/>
        <v>7826</v>
      </c>
      <c r="V257" s="2"/>
      <c r="W257" s="37"/>
    </row>
    <row r="258" spans="1:23" ht="14.4" x14ac:dyDescent="0.55000000000000004">
      <c r="A258" s="1">
        <f t="shared" si="50"/>
        <v>251</v>
      </c>
      <c r="B258" s="84">
        <v>5994</v>
      </c>
      <c r="C258" s="84">
        <v>5994</v>
      </c>
      <c r="D258" s="34" t="s">
        <v>269</v>
      </c>
      <c r="E258" s="47">
        <v>689</v>
      </c>
      <c r="F258" s="57">
        <v>7635</v>
      </c>
      <c r="G258" s="74">
        <v>5260515</v>
      </c>
      <c r="H258" s="57">
        <v>55347</v>
      </c>
      <c r="I258" s="74">
        <f t="shared" si="45"/>
        <v>5315862</v>
      </c>
      <c r="J258" s="60">
        <v>648.79999999999995</v>
      </c>
      <c r="K258" s="20">
        <f t="shared" si="42"/>
        <v>7826</v>
      </c>
      <c r="L258" s="20">
        <f t="shared" si="46"/>
        <v>7826</v>
      </c>
      <c r="M258" s="81">
        <f t="shared" si="47"/>
        <v>5077508.8</v>
      </c>
      <c r="N258" s="20">
        <f t="shared" si="51"/>
        <v>235611.35000000056</v>
      </c>
      <c r="O258" s="81">
        <f t="shared" si="48"/>
        <v>5313120.1500000004</v>
      </c>
      <c r="P258" s="21">
        <f t="shared" si="52"/>
        <v>-2741.8499999996275</v>
      </c>
      <c r="Q258" s="63">
        <f t="shared" si="53"/>
        <v>-5.157865271896877E-4</v>
      </c>
      <c r="R258" s="66">
        <f t="shared" si="43"/>
        <v>-40.200000000000045</v>
      </c>
      <c r="S258" s="54">
        <f t="shared" si="44"/>
        <v>-5.834542815674898E-2</v>
      </c>
      <c r="U258" s="1">
        <f t="shared" si="49"/>
        <v>7826</v>
      </c>
      <c r="V258" s="2"/>
      <c r="W258" s="37"/>
    </row>
    <row r="259" spans="1:23" ht="14.4" x14ac:dyDescent="0.55000000000000004">
      <c r="A259" s="1">
        <f t="shared" si="50"/>
        <v>252</v>
      </c>
      <c r="B259" s="84">
        <v>6003</v>
      </c>
      <c r="C259" s="84">
        <v>6003</v>
      </c>
      <c r="D259" s="34" t="s">
        <v>270</v>
      </c>
      <c r="E259" s="47">
        <v>386</v>
      </c>
      <c r="F259" s="57">
        <v>7635</v>
      </c>
      <c r="G259" s="74">
        <v>2947110</v>
      </c>
      <c r="H259" s="57">
        <v>0</v>
      </c>
      <c r="I259" s="74">
        <f t="shared" si="45"/>
        <v>2947110</v>
      </c>
      <c r="J259" s="60">
        <v>389</v>
      </c>
      <c r="K259" s="20">
        <f t="shared" si="42"/>
        <v>7826</v>
      </c>
      <c r="L259" s="20">
        <f t="shared" si="46"/>
        <v>7826</v>
      </c>
      <c r="M259" s="81">
        <f t="shared" si="47"/>
        <v>3044314</v>
      </c>
      <c r="N259" s="20">
        <f t="shared" si="51"/>
        <v>0</v>
      </c>
      <c r="O259" s="81">
        <f t="shared" si="48"/>
        <v>3044314</v>
      </c>
      <c r="P259" s="21">
        <f t="shared" si="52"/>
        <v>97204</v>
      </c>
      <c r="Q259" s="63">
        <f t="shared" si="53"/>
        <v>3.2982820458008016E-2</v>
      </c>
      <c r="R259" s="66">
        <f t="shared" si="43"/>
        <v>3</v>
      </c>
      <c r="S259" s="54">
        <f t="shared" si="44"/>
        <v>7.7720207253886009E-3</v>
      </c>
      <c r="U259" s="1">
        <f t="shared" si="49"/>
        <v>7826</v>
      </c>
      <c r="V259" s="2"/>
      <c r="W259" s="37"/>
    </row>
    <row r="260" spans="1:23" ht="14.4" x14ac:dyDescent="0.55000000000000004">
      <c r="A260" s="1">
        <f t="shared" si="50"/>
        <v>253</v>
      </c>
      <c r="B260" s="84">
        <v>6012</v>
      </c>
      <c r="C260" s="84">
        <v>6012</v>
      </c>
      <c r="D260" s="34" t="s">
        <v>271</v>
      </c>
      <c r="E260" s="47">
        <v>552.29999999999995</v>
      </c>
      <c r="F260" s="57">
        <v>7635</v>
      </c>
      <c r="G260" s="74">
        <v>4216811</v>
      </c>
      <c r="H260" s="57">
        <v>0</v>
      </c>
      <c r="I260" s="74">
        <f t="shared" si="45"/>
        <v>4216811</v>
      </c>
      <c r="J260" s="60">
        <v>564.29999999999995</v>
      </c>
      <c r="K260" s="20">
        <f t="shared" si="42"/>
        <v>7826</v>
      </c>
      <c r="L260" s="20">
        <f t="shared" si="46"/>
        <v>7826</v>
      </c>
      <c r="M260" s="81">
        <f t="shared" si="47"/>
        <v>4416211.8</v>
      </c>
      <c r="N260" s="20">
        <f t="shared" si="51"/>
        <v>0</v>
      </c>
      <c r="O260" s="81">
        <f t="shared" si="48"/>
        <v>4416211.8</v>
      </c>
      <c r="P260" s="21">
        <f t="shared" si="52"/>
        <v>199400.79999999981</v>
      </c>
      <c r="Q260" s="63">
        <f t="shared" si="53"/>
        <v>4.7287108670509496E-2</v>
      </c>
      <c r="R260" s="66">
        <f t="shared" si="43"/>
        <v>12</v>
      </c>
      <c r="S260" s="54">
        <f t="shared" si="44"/>
        <v>2.1727322107550247E-2</v>
      </c>
      <c r="U260" s="1">
        <f t="shared" si="49"/>
        <v>7826</v>
      </c>
      <c r="V260" s="2"/>
      <c r="W260" s="37"/>
    </row>
    <row r="261" spans="1:23" ht="14.4" x14ac:dyDescent="0.55000000000000004">
      <c r="A261" s="1">
        <f t="shared" si="50"/>
        <v>254</v>
      </c>
      <c r="B261" s="84">
        <v>6030</v>
      </c>
      <c r="C261" s="84">
        <v>6030</v>
      </c>
      <c r="D261" s="34" t="s">
        <v>272</v>
      </c>
      <c r="E261" s="47">
        <v>1500.4</v>
      </c>
      <c r="F261" s="57">
        <v>7635</v>
      </c>
      <c r="G261" s="74">
        <v>11455554</v>
      </c>
      <c r="H261" s="57">
        <v>0</v>
      </c>
      <c r="I261" s="74">
        <f t="shared" si="45"/>
        <v>11455554</v>
      </c>
      <c r="J261" s="60">
        <v>1493.5</v>
      </c>
      <c r="K261" s="20">
        <f t="shared" si="42"/>
        <v>7826</v>
      </c>
      <c r="L261" s="20">
        <f t="shared" si="46"/>
        <v>7826</v>
      </c>
      <c r="M261" s="81">
        <f t="shared" si="47"/>
        <v>11688131</v>
      </c>
      <c r="N261" s="20">
        <f t="shared" si="51"/>
        <v>0</v>
      </c>
      <c r="O261" s="81">
        <f t="shared" si="48"/>
        <v>11688131</v>
      </c>
      <c r="P261" s="21">
        <f t="shared" si="52"/>
        <v>232577</v>
      </c>
      <c r="Q261" s="63">
        <f t="shared" si="53"/>
        <v>2.0302553678329307E-2</v>
      </c>
      <c r="R261" s="66">
        <f t="shared" si="43"/>
        <v>-6.9000000000000909</v>
      </c>
      <c r="S261" s="54">
        <f t="shared" si="44"/>
        <v>-4.5987736603572988E-3</v>
      </c>
      <c r="U261" s="1">
        <f t="shared" si="49"/>
        <v>7826</v>
      </c>
      <c r="V261" s="2"/>
      <c r="W261" s="37"/>
    </row>
    <row r="262" spans="1:23" ht="14.4" x14ac:dyDescent="0.55000000000000004">
      <c r="A262" s="1">
        <f t="shared" si="50"/>
        <v>255</v>
      </c>
      <c r="B262" s="84">
        <v>6048</v>
      </c>
      <c r="C262" s="84">
        <v>6035</v>
      </c>
      <c r="D262" s="35" t="s">
        <v>273</v>
      </c>
      <c r="E262" s="48">
        <v>441.3</v>
      </c>
      <c r="F262" s="58">
        <v>7635</v>
      </c>
      <c r="G262" s="75">
        <v>3369326</v>
      </c>
      <c r="H262" s="58">
        <v>0</v>
      </c>
      <c r="I262" s="75">
        <f t="shared" si="45"/>
        <v>3369326</v>
      </c>
      <c r="J262" s="61">
        <v>436</v>
      </c>
      <c r="K262" s="22">
        <f t="shared" si="42"/>
        <v>7826</v>
      </c>
      <c r="L262" s="22">
        <f t="shared" si="46"/>
        <v>7826</v>
      </c>
      <c r="M262" s="82">
        <f t="shared" si="47"/>
        <v>3412136</v>
      </c>
      <c r="N262" s="22">
        <f t="shared" si="51"/>
        <v>0</v>
      </c>
      <c r="O262" s="82">
        <f t="shared" si="48"/>
        <v>3412136</v>
      </c>
      <c r="P262" s="23">
        <f t="shared" si="52"/>
        <v>42810</v>
      </c>
      <c r="Q262" s="64">
        <f t="shared" si="53"/>
        <v>1.270580525600669E-2</v>
      </c>
      <c r="R262" s="67">
        <f t="shared" si="43"/>
        <v>-5.3000000000000114</v>
      </c>
      <c r="S262" s="55">
        <f t="shared" si="44"/>
        <v>-1.2009970541581715E-2</v>
      </c>
      <c r="U262" s="1">
        <f t="shared" si="49"/>
        <v>7826</v>
      </c>
      <c r="V262" s="2"/>
      <c r="W262" s="37"/>
    </row>
    <row r="263" spans="1:23" ht="14.4" x14ac:dyDescent="0.55000000000000004">
      <c r="A263" s="1">
        <f t="shared" si="50"/>
        <v>256</v>
      </c>
      <c r="B263" s="84">
        <v>6039</v>
      </c>
      <c r="C263" s="84">
        <v>6039</v>
      </c>
      <c r="D263" s="34" t="s">
        <v>274</v>
      </c>
      <c r="E263" s="47">
        <v>14839.5</v>
      </c>
      <c r="F263" s="57">
        <v>7635</v>
      </c>
      <c r="G263" s="74">
        <v>113299583</v>
      </c>
      <c r="H263" s="57">
        <v>0</v>
      </c>
      <c r="I263" s="74">
        <f t="shared" si="45"/>
        <v>113299583</v>
      </c>
      <c r="J263" s="60">
        <v>14588.6</v>
      </c>
      <c r="K263" s="20">
        <f t="shared" si="42"/>
        <v>7826</v>
      </c>
      <c r="L263" s="20">
        <f t="shared" si="46"/>
        <v>7826</v>
      </c>
      <c r="M263" s="81">
        <f t="shared" si="47"/>
        <v>114170383.60000001</v>
      </c>
      <c r="N263" s="20">
        <f t="shared" si="51"/>
        <v>262195.22999998927</v>
      </c>
      <c r="O263" s="81">
        <f t="shared" si="48"/>
        <v>114432578.83</v>
      </c>
      <c r="P263" s="21">
        <f t="shared" si="52"/>
        <v>1132995.8299999982</v>
      </c>
      <c r="Q263" s="63">
        <f t="shared" si="53"/>
        <v>9.9999999999999846E-3</v>
      </c>
      <c r="R263" s="66">
        <f t="shared" si="43"/>
        <v>-250.89999999999964</v>
      </c>
      <c r="S263" s="54">
        <f t="shared" si="44"/>
        <v>-1.6907577748576409E-2</v>
      </c>
      <c r="U263" s="1">
        <f t="shared" si="49"/>
        <v>7826</v>
      </c>
      <c r="V263" s="2"/>
      <c r="W263" s="37"/>
    </row>
    <row r="264" spans="1:23" ht="14.4" x14ac:dyDescent="0.55000000000000004">
      <c r="A264" s="1">
        <f t="shared" si="50"/>
        <v>257</v>
      </c>
      <c r="B264" s="84">
        <v>6093</v>
      </c>
      <c r="C264" s="84">
        <v>6093</v>
      </c>
      <c r="D264" s="34" t="s">
        <v>275</v>
      </c>
      <c r="E264" s="47">
        <v>1451.3</v>
      </c>
      <c r="F264" s="57">
        <v>7635</v>
      </c>
      <c r="G264" s="74">
        <v>11080676</v>
      </c>
      <c r="H264" s="57">
        <v>0</v>
      </c>
      <c r="I264" s="74">
        <f t="shared" si="45"/>
        <v>11080676</v>
      </c>
      <c r="J264" s="60">
        <v>1442.4</v>
      </c>
      <c r="K264" s="20">
        <f t="shared" ref="K264:K327" si="54">ROUND(F264+$G$2,0)+T264</f>
        <v>7826</v>
      </c>
      <c r="L264" s="20">
        <f t="shared" si="46"/>
        <v>7826</v>
      </c>
      <c r="M264" s="81">
        <f t="shared" si="47"/>
        <v>11288222.4</v>
      </c>
      <c r="N264" s="20">
        <f t="shared" si="51"/>
        <v>0</v>
      </c>
      <c r="O264" s="81">
        <f t="shared" si="48"/>
        <v>11288222.4</v>
      </c>
      <c r="P264" s="21">
        <f t="shared" si="52"/>
        <v>207546.40000000037</v>
      </c>
      <c r="Q264" s="63">
        <f t="shared" si="53"/>
        <v>1.8730481786490318E-2</v>
      </c>
      <c r="R264" s="66">
        <f t="shared" ref="R264:R274" si="55">J264-E264</f>
        <v>-8.8999999999998636</v>
      </c>
      <c r="S264" s="54">
        <f t="shared" ref="S264:S274" si="56">R264/E264</f>
        <v>-6.1324329911113234E-3</v>
      </c>
      <c r="U264" s="1">
        <f t="shared" si="49"/>
        <v>7826</v>
      </c>
      <c r="V264" s="2"/>
      <c r="W264" s="37"/>
    </row>
    <row r="265" spans="1:23" ht="14.4" x14ac:dyDescent="0.55000000000000004">
      <c r="A265" s="1">
        <f t="shared" si="50"/>
        <v>258</v>
      </c>
      <c r="B265" s="84">
        <v>6091</v>
      </c>
      <c r="C265" s="84">
        <v>6091</v>
      </c>
      <c r="D265" s="34" t="s">
        <v>276</v>
      </c>
      <c r="E265" s="47">
        <v>928.5</v>
      </c>
      <c r="F265" s="57">
        <v>7635</v>
      </c>
      <c r="G265" s="74">
        <v>7089098</v>
      </c>
      <c r="H265" s="57">
        <v>0</v>
      </c>
      <c r="I265" s="74">
        <f t="shared" ref="I265:I328" si="57">G265+H265</f>
        <v>7089098</v>
      </c>
      <c r="J265" s="60">
        <v>926.1</v>
      </c>
      <c r="K265" s="20">
        <f t="shared" si="54"/>
        <v>7826</v>
      </c>
      <c r="L265" s="20">
        <f t="shared" ref="L265:L328" si="58">U265</f>
        <v>7826</v>
      </c>
      <c r="M265" s="81">
        <f t="shared" ref="M265:M328" si="59">J265*L265</f>
        <v>7247658.6000000006</v>
      </c>
      <c r="N265" s="20">
        <f t="shared" si="51"/>
        <v>0</v>
      </c>
      <c r="O265" s="81">
        <f t="shared" ref="O265:O327" si="60">M265+N265</f>
        <v>7247658.6000000006</v>
      </c>
      <c r="P265" s="21">
        <f t="shared" si="52"/>
        <v>158560.60000000056</v>
      </c>
      <c r="Q265" s="63">
        <f t="shared" si="53"/>
        <v>2.23668229724008E-2</v>
      </c>
      <c r="R265" s="66">
        <f t="shared" si="55"/>
        <v>-2.3999999999999773</v>
      </c>
      <c r="S265" s="54">
        <f t="shared" si="56"/>
        <v>-2.5848142164781661E-3</v>
      </c>
      <c r="U265" s="1">
        <f t="shared" ref="U265:U328" si="61">IF(K265&lt;=7048,7048,K265)</f>
        <v>7826</v>
      </c>
      <c r="V265" s="2"/>
      <c r="W265" s="37"/>
    </row>
    <row r="266" spans="1:23" ht="14.4" x14ac:dyDescent="0.55000000000000004">
      <c r="A266" s="1">
        <f t="shared" ref="A266:A329" si="62">A265+1</f>
        <v>259</v>
      </c>
      <c r="B266" s="84">
        <v>6095</v>
      </c>
      <c r="C266" s="84">
        <v>6095</v>
      </c>
      <c r="D266" s="34" t="s">
        <v>277</v>
      </c>
      <c r="E266" s="47">
        <v>626.70000000000005</v>
      </c>
      <c r="F266" s="57">
        <v>7662</v>
      </c>
      <c r="G266" s="74">
        <v>4801775</v>
      </c>
      <c r="H266" s="57">
        <v>0</v>
      </c>
      <c r="I266" s="74">
        <f t="shared" si="57"/>
        <v>4801775</v>
      </c>
      <c r="J266" s="60">
        <v>608.5</v>
      </c>
      <c r="K266" s="20">
        <f t="shared" si="54"/>
        <v>7853</v>
      </c>
      <c r="L266" s="20">
        <f t="shared" si="58"/>
        <v>7853</v>
      </c>
      <c r="M266" s="81">
        <f t="shared" si="59"/>
        <v>4778550.5</v>
      </c>
      <c r="N266" s="20">
        <f t="shared" si="51"/>
        <v>71242.25</v>
      </c>
      <c r="O266" s="81">
        <f t="shared" si="60"/>
        <v>4849792.75</v>
      </c>
      <c r="P266" s="21">
        <f t="shared" si="52"/>
        <v>48017.75</v>
      </c>
      <c r="Q266" s="63">
        <f t="shared" si="53"/>
        <v>0.01</v>
      </c>
      <c r="R266" s="66">
        <f t="shared" si="55"/>
        <v>-18.200000000000045</v>
      </c>
      <c r="S266" s="54">
        <f t="shared" si="56"/>
        <v>-2.9041008456997038E-2</v>
      </c>
      <c r="U266" s="1">
        <f t="shared" si="61"/>
        <v>7853</v>
      </c>
      <c r="V266" s="2"/>
      <c r="W266" s="37"/>
    </row>
    <row r="267" spans="1:23" ht="14.4" x14ac:dyDescent="0.55000000000000004">
      <c r="A267" s="1">
        <f t="shared" si="62"/>
        <v>260</v>
      </c>
      <c r="B267" s="84">
        <v>5157</v>
      </c>
      <c r="C267" s="84">
        <v>6099</v>
      </c>
      <c r="D267" s="35" t="s">
        <v>278</v>
      </c>
      <c r="E267" s="48">
        <v>561.5</v>
      </c>
      <c r="F267" s="58">
        <v>7653</v>
      </c>
      <c r="G267" s="75">
        <v>4297160</v>
      </c>
      <c r="H267" s="58">
        <v>0</v>
      </c>
      <c r="I267" s="75">
        <f t="shared" si="57"/>
        <v>4297160</v>
      </c>
      <c r="J267" s="61">
        <v>579</v>
      </c>
      <c r="K267" s="22">
        <f t="shared" si="54"/>
        <v>7844</v>
      </c>
      <c r="L267" s="22">
        <f t="shared" si="58"/>
        <v>7844</v>
      </c>
      <c r="M267" s="82">
        <f t="shared" si="59"/>
        <v>4541676</v>
      </c>
      <c r="N267" s="22">
        <f t="shared" si="51"/>
        <v>0</v>
      </c>
      <c r="O267" s="82">
        <f t="shared" si="60"/>
        <v>4541676</v>
      </c>
      <c r="P267" s="23">
        <f t="shared" si="52"/>
        <v>244516</v>
      </c>
      <c r="Q267" s="64">
        <f t="shared" si="53"/>
        <v>5.6901767679118302E-2</v>
      </c>
      <c r="R267" s="67">
        <f t="shared" si="55"/>
        <v>17.5</v>
      </c>
      <c r="S267" s="55">
        <f t="shared" si="56"/>
        <v>3.1166518254674976E-2</v>
      </c>
      <c r="U267" s="1">
        <f t="shared" si="61"/>
        <v>7844</v>
      </c>
      <c r="V267" s="2"/>
      <c r="W267" s="37"/>
    </row>
    <row r="268" spans="1:23" ht="14.4" x14ac:dyDescent="0.55000000000000004">
      <c r="A268" s="1">
        <f t="shared" si="62"/>
        <v>261</v>
      </c>
      <c r="B268" s="84">
        <v>6097</v>
      </c>
      <c r="C268" s="84">
        <v>6097</v>
      </c>
      <c r="D268" s="34" t="s">
        <v>279</v>
      </c>
      <c r="E268" s="47">
        <v>193.4</v>
      </c>
      <c r="F268" s="57">
        <v>7635</v>
      </c>
      <c r="G268" s="74">
        <v>1476609</v>
      </c>
      <c r="H268" s="57">
        <v>44027</v>
      </c>
      <c r="I268" s="74">
        <f t="shared" si="57"/>
        <v>1520636</v>
      </c>
      <c r="J268" s="60">
        <v>197.3</v>
      </c>
      <c r="K268" s="20">
        <f t="shared" si="54"/>
        <v>7826</v>
      </c>
      <c r="L268" s="20">
        <f t="shared" si="58"/>
        <v>7826</v>
      </c>
      <c r="M268" s="81">
        <f t="shared" si="59"/>
        <v>1544069.8</v>
      </c>
      <c r="N268" s="20">
        <f t="shared" si="51"/>
        <v>0</v>
      </c>
      <c r="O268" s="81">
        <f t="shared" si="60"/>
        <v>1544069.8</v>
      </c>
      <c r="P268" s="21">
        <f t="shared" si="52"/>
        <v>23433.800000000047</v>
      </c>
      <c r="Q268" s="63">
        <f t="shared" si="53"/>
        <v>1.5410525595869128E-2</v>
      </c>
      <c r="R268" s="66">
        <f t="shared" si="55"/>
        <v>3.9000000000000057</v>
      </c>
      <c r="S268" s="54">
        <f t="shared" si="56"/>
        <v>2.016546018614274E-2</v>
      </c>
      <c r="U268" s="1">
        <f t="shared" si="61"/>
        <v>7826</v>
      </c>
      <c r="V268" s="2"/>
      <c r="W268" s="37"/>
    </row>
    <row r="269" spans="1:23" ht="14.4" x14ac:dyDescent="0.55000000000000004">
      <c r="A269" s="1">
        <f t="shared" si="62"/>
        <v>262</v>
      </c>
      <c r="B269" s="84">
        <v>6098</v>
      </c>
      <c r="C269" s="84">
        <v>6098</v>
      </c>
      <c r="D269" s="34" t="s">
        <v>280</v>
      </c>
      <c r="E269" s="47">
        <v>1447.4</v>
      </c>
      <c r="F269" s="57">
        <v>7635</v>
      </c>
      <c r="G269" s="74">
        <v>11050899</v>
      </c>
      <c r="H269" s="57">
        <v>0</v>
      </c>
      <c r="I269" s="74">
        <f t="shared" si="57"/>
        <v>11050899</v>
      </c>
      <c r="J269" s="60">
        <v>1400.5</v>
      </c>
      <c r="K269" s="20">
        <f t="shared" si="54"/>
        <v>7826</v>
      </c>
      <c r="L269" s="20">
        <f t="shared" si="58"/>
        <v>7826</v>
      </c>
      <c r="M269" s="81">
        <f t="shared" si="59"/>
        <v>10960313</v>
      </c>
      <c r="N269" s="20">
        <f t="shared" si="51"/>
        <v>201094.99000000022</v>
      </c>
      <c r="O269" s="81">
        <f t="shared" si="60"/>
        <v>11161407.99</v>
      </c>
      <c r="P269" s="21">
        <f t="shared" si="52"/>
        <v>110508.99000000022</v>
      </c>
      <c r="Q269" s="63">
        <f t="shared" si="53"/>
        <v>1.0000000000000021E-2</v>
      </c>
      <c r="R269" s="66">
        <f t="shared" si="55"/>
        <v>-46.900000000000091</v>
      </c>
      <c r="S269" s="54">
        <f t="shared" si="56"/>
        <v>-3.2402929390631538E-2</v>
      </c>
      <c r="U269" s="1">
        <f t="shared" si="61"/>
        <v>7826</v>
      </c>
      <c r="V269" s="2"/>
      <c r="W269" s="37"/>
    </row>
    <row r="270" spans="1:23" ht="14.4" x14ac:dyDescent="0.55000000000000004">
      <c r="A270" s="1">
        <f t="shared" si="62"/>
        <v>263</v>
      </c>
      <c r="B270" s="84">
        <v>6100</v>
      </c>
      <c r="C270" s="84">
        <v>6100</v>
      </c>
      <c r="D270" s="34" t="s">
        <v>281</v>
      </c>
      <c r="E270" s="47">
        <v>516.70000000000005</v>
      </c>
      <c r="F270" s="57">
        <v>7635</v>
      </c>
      <c r="G270" s="74">
        <v>3945005</v>
      </c>
      <c r="H270" s="57">
        <v>0</v>
      </c>
      <c r="I270" s="74">
        <f t="shared" si="57"/>
        <v>3945005</v>
      </c>
      <c r="J270" s="60">
        <v>532.9</v>
      </c>
      <c r="K270" s="20">
        <f t="shared" si="54"/>
        <v>7826</v>
      </c>
      <c r="L270" s="20">
        <f t="shared" si="58"/>
        <v>7826</v>
      </c>
      <c r="M270" s="81">
        <f t="shared" si="59"/>
        <v>4170475.4</v>
      </c>
      <c r="N270" s="20">
        <f t="shared" si="51"/>
        <v>0</v>
      </c>
      <c r="O270" s="81">
        <f t="shared" si="60"/>
        <v>4170475.4</v>
      </c>
      <c r="P270" s="21">
        <f t="shared" si="52"/>
        <v>225470.39999999991</v>
      </c>
      <c r="Q270" s="63">
        <f t="shared" si="53"/>
        <v>5.715338763829194E-2</v>
      </c>
      <c r="R270" s="66">
        <f t="shared" si="55"/>
        <v>16.199999999999932</v>
      </c>
      <c r="S270" s="54">
        <f t="shared" si="56"/>
        <v>3.1352815947358101E-2</v>
      </c>
      <c r="U270" s="1">
        <f t="shared" si="61"/>
        <v>7826</v>
      </c>
      <c r="V270" s="2"/>
      <c r="W270" s="37"/>
    </row>
    <row r="271" spans="1:23" ht="14.4" x14ac:dyDescent="0.55000000000000004">
      <c r="A271" s="1">
        <f t="shared" si="62"/>
        <v>264</v>
      </c>
      <c r="B271" s="84">
        <v>6101</v>
      </c>
      <c r="C271" s="84">
        <v>6101</v>
      </c>
      <c r="D271" s="34" t="s">
        <v>282</v>
      </c>
      <c r="E271" s="47">
        <v>7211</v>
      </c>
      <c r="F271" s="57">
        <v>7635</v>
      </c>
      <c r="G271" s="74">
        <v>55055985</v>
      </c>
      <c r="H271" s="57">
        <v>0</v>
      </c>
      <c r="I271" s="74">
        <f t="shared" si="57"/>
        <v>55055985</v>
      </c>
      <c r="J271" s="60">
        <v>7199.6</v>
      </c>
      <c r="K271" s="20">
        <f t="shared" si="54"/>
        <v>7826</v>
      </c>
      <c r="L271" s="20">
        <f t="shared" si="58"/>
        <v>7826</v>
      </c>
      <c r="M271" s="81">
        <f t="shared" si="59"/>
        <v>56344069.600000001</v>
      </c>
      <c r="N271" s="20">
        <f t="shared" si="51"/>
        <v>0</v>
      </c>
      <c r="O271" s="81">
        <f t="shared" si="60"/>
        <v>56344069.600000001</v>
      </c>
      <c r="P271" s="21">
        <f t="shared" si="52"/>
        <v>1288084.6000000015</v>
      </c>
      <c r="Q271" s="63">
        <f t="shared" si="53"/>
        <v>2.3395905095513259E-2</v>
      </c>
      <c r="R271" s="66">
        <f t="shared" si="55"/>
        <v>-11.399999999999636</v>
      </c>
      <c r="S271" s="54">
        <f t="shared" si="56"/>
        <v>-1.5809180418804099E-3</v>
      </c>
      <c r="U271" s="1">
        <f t="shared" si="61"/>
        <v>7826</v>
      </c>
      <c r="V271" s="2"/>
      <c r="W271" s="37"/>
    </row>
    <row r="272" spans="1:23" ht="14.4" x14ac:dyDescent="0.55000000000000004">
      <c r="A272" s="1">
        <f t="shared" si="62"/>
        <v>265</v>
      </c>
      <c r="B272" s="84">
        <v>6096</v>
      </c>
      <c r="C272" s="84">
        <v>6096</v>
      </c>
      <c r="D272" s="35" t="s">
        <v>380</v>
      </c>
      <c r="E272" s="48">
        <v>1093.7</v>
      </c>
      <c r="F272" s="58">
        <v>7724</v>
      </c>
      <c r="G272" s="75">
        <v>8447739</v>
      </c>
      <c r="H272" s="58">
        <v>0</v>
      </c>
      <c r="I272" s="75">
        <f t="shared" si="57"/>
        <v>8447739</v>
      </c>
      <c r="J272" s="61">
        <v>1104.5999999999999</v>
      </c>
      <c r="K272" s="22">
        <f t="shared" si="54"/>
        <v>7915</v>
      </c>
      <c r="L272" s="22">
        <f t="shared" si="58"/>
        <v>7915</v>
      </c>
      <c r="M272" s="82">
        <f t="shared" si="59"/>
        <v>8742909</v>
      </c>
      <c r="N272" s="22">
        <f t="shared" si="51"/>
        <v>0</v>
      </c>
      <c r="O272" s="82">
        <f t="shared" si="60"/>
        <v>8742909</v>
      </c>
      <c r="P272" s="23">
        <f t="shared" si="52"/>
        <v>295170</v>
      </c>
      <c r="Q272" s="64">
        <f t="shared" si="53"/>
        <v>3.4940710171088379E-2</v>
      </c>
      <c r="R272" s="67">
        <f t="shared" si="55"/>
        <v>10.899999999999864</v>
      </c>
      <c r="S272" s="55">
        <f t="shared" si="56"/>
        <v>9.9661698820516266E-3</v>
      </c>
      <c r="U272" s="1">
        <f t="shared" si="61"/>
        <v>7915</v>
      </c>
      <c r="V272" s="2"/>
      <c r="W272" s="37"/>
    </row>
    <row r="273" spans="1:23" ht="14.4" x14ac:dyDescent="0.55000000000000004">
      <c r="A273" s="1">
        <f t="shared" si="62"/>
        <v>266</v>
      </c>
      <c r="B273" s="84">
        <v>6094</v>
      </c>
      <c r="C273" s="84">
        <v>6094</v>
      </c>
      <c r="D273" s="34" t="s">
        <v>283</v>
      </c>
      <c r="E273" s="47">
        <v>505.7</v>
      </c>
      <c r="F273" s="57">
        <v>7635</v>
      </c>
      <c r="G273" s="74">
        <v>3861020</v>
      </c>
      <c r="H273" s="57">
        <v>118390</v>
      </c>
      <c r="I273" s="74">
        <f t="shared" si="57"/>
        <v>3979410</v>
      </c>
      <c r="J273" s="60">
        <v>487.8</v>
      </c>
      <c r="K273" s="20">
        <f t="shared" si="54"/>
        <v>7826</v>
      </c>
      <c r="L273" s="20">
        <f t="shared" si="58"/>
        <v>7826</v>
      </c>
      <c r="M273" s="81">
        <f t="shared" si="59"/>
        <v>3817522.8000000003</v>
      </c>
      <c r="N273" s="20">
        <f t="shared" si="51"/>
        <v>82107.399999999907</v>
      </c>
      <c r="O273" s="81">
        <f t="shared" si="60"/>
        <v>3899630.2</v>
      </c>
      <c r="P273" s="21">
        <f t="shared" si="52"/>
        <v>-79779.799999999814</v>
      </c>
      <c r="Q273" s="63">
        <f t="shared" si="53"/>
        <v>-2.0048147841011561E-2</v>
      </c>
      <c r="R273" s="66">
        <f t="shared" si="55"/>
        <v>-17.899999999999977</v>
      </c>
      <c r="S273" s="54">
        <f t="shared" si="56"/>
        <v>-3.5396480126557203E-2</v>
      </c>
      <c r="U273" s="1">
        <f t="shared" si="61"/>
        <v>7826</v>
      </c>
      <c r="V273" s="2"/>
      <c r="W273" s="37"/>
    </row>
    <row r="274" spans="1:23" ht="14.4" x14ac:dyDescent="0.55000000000000004">
      <c r="A274" s="1">
        <f t="shared" si="62"/>
        <v>267</v>
      </c>
      <c r="B274" s="84">
        <v>6102</v>
      </c>
      <c r="C274" s="84">
        <v>6102</v>
      </c>
      <c r="D274" s="34" t="s">
        <v>284</v>
      </c>
      <c r="E274" s="47">
        <v>2025.3</v>
      </c>
      <c r="F274" s="57">
        <v>7635</v>
      </c>
      <c r="G274" s="74">
        <v>15463166</v>
      </c>
      <c r="H274" s="57">
        <v>0</v>
      </c>
      <c r="I274" s="74">
        <f t="shared" si="57"/>
        <v>15463166</v>
      </c>
      <c r="J274" s="60">
        <v>2011.9</v>
      </c>
      <c r="K274" s="20">
        <f t="shared" si="54"/>
        <v>7826</v>
      </c>
      <c r="L274" s="20">
        <f t="shared" si="58"/>
        <v>7826</v>
      </c>
      <c r="M274" s="81">
        <f t="shared" si="59"/>
        <v>15745129.4</v>
      </c>
      <c r="N274" s="20">
        <f t="shared" si="51"/>
        <v>0</v>
      </c>
      <c r="O274" s="81">
        <f t="shared" si="60"/>
        <v>15745129.4</v>
      </c>
      <c r="P274" s="21">
        <f t="shared" si="52"/>
        <v>281963.40000000037</v>
      </c>
      <c r="Q274" s="63">
        <f t="shared" si="53"/>
        <v>1.8234519373328876E-2</v>
      </c>
      <c r="R274" s="66">
        <f t="shared" si="55"/>
        <v>-13.399999999999864</v>
      </c>
      <c r="S274" s="54">
        <f t="shared" si="56"/>
        <v>-6.6163037574679621E-3</v>
      </c>
      <c r="U274" s="1">
        <f t="shared" si="61"/>
        <v>7826</v>
      </c>
      <c r="V274" s="2"/>
      <c r="W274" s="37"/>
    </row>
    <row r="275" spans="1:23" ht="14.4" x14ac:dyDescent="0.55000000000000004">
      <c r="A275" s="1">
        <f t="shared" si="62"/>
        <v>268</v>
      </c>
      <c r="B275" s="84">
        <v>6120</v>
      </c>
      <c r="C275" s="84">
        <v>6120</v>
      </c>
      <c r="D275" s="34" t="s">
        <v>285</v>
      </c>
      <c r="E275" s="47">
        <v>1167.9000000000001</v>
      </c>
      <c r="F275" s="57">
        <v>7635</v>
      </c>
      <c r="G275" s="74">
        <v>8916917</v>
      </c>
      <c r="H275" s="57">
        <v>0</v>
      </c>
      <c r="I275" s="74">
        <f t="shared" si="57"/>
        <v>8916917</v>
      </c>
      <c r="J275" s="60">
        <v>1170.7</v>
      </c>
      <c r="K275" s="20">
        <f t="shared" si="54"/>
        <v>7826</v>
      </c>
      <c r="L275" s="20">
        <f t="shared" si="58"/>
        <v>7826</v>
      </c>
      <c r="M275" s="81">
        <f t="shared" si="59"/>
        <v>9161898.2000000011</v>
      </c>
      <c r="N275" s="20">
        <f t="shared" si="51"/>
        <v>0</v>
      </c>
      <c r="O275" s="81">
        <f t="shared" si="60"/>
        <v>9161898.2000000011</v>
      </c>
      <c r="P275" s="21">
        <f t="shared" si="52"/>
        <v>244981.20000000112</v>
      </c>
      <c r="Q275" s="63">
        <f t="shared" si="53"/>
        <v>2.7473755783529345E-2</v>
      </c>
      <c r="R275" s="66"/>
      <c r="S275" s="54"/>
      <c r="U275" s="1">
        <f t="shared" si="61"/>
        <v>7826</v>
      </c>
      <c r="V275" s="2"/>
      <c r="W275" s="37"/>
    </row>
    <row r="276" spans="1:23" ht="14.4" x14ac:dyDescent="0.55000000000000004">
      <c r="A276" s="1">
        <f t="shared" si="62"/>
        <v>269</v>
      </c>
      <c r="B276" s="84">
        <v>6138</v>
      </c>
      <c r="C276" s="84">
        <v>6138</v>
      </c>
      <c r="D276" s="34" t="s">
        <v>286</v>
      </c>
      <c r="E276" s="47">
        <v>406.7</v>
      </c>
      <c r="F276" s="57">
        <v>7642</v>
      </c>
      <c r="G276" s="74">
        <v>3108001</v>
      </c>
      <c r="H276" s="57">
        <v>0</v>
      </c>
      <c r="I276" s="74">
        <f t="shared" si="57"/>
        <v>3108001</v>
      </c>
      <c r="J276" s="60">
        <v>411.1</v>
      </c>
      <c r="K276" s="20">
        <f t="shared" si="54"/>
        <v>7833</v>
      </c>
      <c r="L276" s="20">
        <f t="shared" si="58"/>
        <v>7833</v>
      </c>
      <c r="M276" s="81">
        <f t="shared" si="59"/>
        <v>3220146.3000000003</v>
      </c>
      <c r="N276" s="20">
        <f t="shared" si="51"/>
        <v>0</v>
      </c>
      <c r="O276" s="81">
        <f t="shared" si="60"/>
        <v>3220146.3000000003</v>
      </c>
      <c r="P276" s="21">
        <f t="shared" si="52"/>
        <v>112145.30000000028</v>
      </c>
      <c r="Q276" s="63">
        <f t="shared" si="53"/>
        <v>3.608277474814206E-2</v>
      </c>
      <c r="R276" s="66">
        <f t="shared" ref="R276:R307" si="63">J276-E276</f>
        <v>4.4000000000000341</v>
      </c>
      <c r="S276" s="54">
        <f t="shared" ref="S276:S307" si="64">R276/E276</f>
        <v>1.081878534546357E-2</v>
      </c>
      <c r="U276" s="1">
        <f t="shared" si="61"/>
        <v>7833</v>
      </c>
      <c r="V276" s="2"/>
      <c r="W276" s="37"/>
    </row>
    <row r="277" spans="1:23" ht="14.4" x14ac:dyDescent="0.55000000000000004">
      <c r="A277" s="1">
        <f t="shared" si="62"/>
        <v>270</v>
      </c>
      <c r="B277" s="84">
        <v>5751</v>
      </c>
      <c r="C277" s="84">
        <v>5751</v>
      </c>
      <c r="D277" s="35" t="s">
        <v>287</v>
      </c>
      <c r="E277" s="48">
        <v>570.70000000000005</v>
      </c>
      <c r="F277" s="58">
        <v>7635</v>
      </c>
      <c r="G277" s="75">
        <v>4357295</v>
      </c>
      <c r="H277" s="58">
        <v>0</v>
      </c>
      <c r="I277" s="75">
        <f t="shared" si="57"/>
        <v>4357295</v>
      </c>
      <c r="J277" s="61">
        <v>574.20000000000005</v>
      </c>
      <c r="K277" s="22">
        <f t="shared" si="54"/>
        <v>7826</v>
      </c>
      <c r="L277" s="22">
        <f t="shared" si="58"/>
        <v>7826</v>
      </c>
      <c r="M277" s="82">
        <f t="shared" si="59"/>
        <v>4493689.2</v>
      </c>
      <c r="N277" s="22">
        <f t="shared" ref="N277:N332" si="65">MAX((G277*1.01)-M277,0)</f>
        <v>0</v>
      </c>
      <c r="O277" s="82">
        <f t="shared" si="60"/>
        <v>4493689.2</v>
      </c>
      <c r="P277" s="23">
        <f t="shared" ref="P277:P332" si="66">O277-I277</f>
        <v>136394.20000000019</v>
      </c>
      <c r="Q277" s="64">
        <f t="shared" ref="Q277:Q332" si="67">P277/I277</f>
        <v>3.1302493863738901E-2</v>
      </c>
      <c r="R277" s="67">
        <f t="shared" si="63"/>
        <v>3.5</v>
      </c>
      <c r="S277" s="55">
        <f t="shared" si="64"/>
        <v>6.1328193446644466E-3</v>
      </c>
      <c r="U277" s="1">
        <f t="shared" si="61"/>
        <v>7826</v>
      </c>
      <c r="V277" s="2"/>
      <c r="W277" s="37"/>
    </row>
    <row r="278" spans="1:23" ht="14.4" x14ac:dyDescent="0.55000000000000004">
      <c r="A278" s="1">
        <f t="shared" si="62"/>
        <v>271</v>
      </c>
      <c r="B278" s="84">
        <v>6165</v>
      </c>
      <c r="C278" s="84">
        <v>6165</v>
      </c>
      <c r="D278" s="34" t="s">
        <v>288</v>
      </c>
      <c r="E278" s="47">
        <v>197</v>
      </c>
      <c r="F278" s="57">
        <v>7635</v>
      </c>
      <c r="G278" s="74">
        <v>1504095</v>
      </c>
      <c r="H278" s="57">
        <v>0</v>
      </c>
      <c r="I278" s="74">
        <f t="shared" si="57"/>
        <v>1504095</v>
      </c>
      <c r="J278" s="60">
        <v>187.1</v>
      </c>
      <c r="K278" s="20">
        <f t="shared" si="54"/>
        <v>7826</v>
      </c>
      <c r="L278" s="20">
        <f t="shared" si="58"/>
        <v>7826</v>
      </c>
      <c r="M278" s="81">
        <f t="shared" si="59"/>
        <v>1464244.5999999999</v>
      </c>
      <c r="N278" s="20">
        <f t="shared" si="65"/>
        <v>54891.350000000093</v>
      </c>
      <c r="O278" s="81">
        <f t="shared" si="60"/>
        <v>1519135.95</v>
      </c>
      <c r="P278" s="21">
        <f t="shared" si="66"/>
        <v>15040.949999999953</v>
      </c>
      <c r="Q278" s="63">
        <f t="shared" si="67"/>
        <v>9.999999999999969E-3</v>
      </c>
      <c r="R278" s="66">
        <f t="shared" si="63"/>
        <v>-9.9000000000000057</v>
      </c>
      <c r="S278" s="54">
        <f t="shared" si="64"/>
        <v>-5.0253807106599012E-2</v>
      </c>
      <c r="U278" s="1">
        <f t="shared" si="61"/>
        <v>7826</v>
      </c>
      <c r="V278" s="2"/>
      <c r="W278" s="37"/>
    </row>
    <row r="279" spans="1:23" ht="14.4" x14ac:dyDescent="0.55000000000000004">
      <c r="A279" s="1">
        <f t="shared" si="62"/>
        <v>272</v>
      </c>
      <c r="B279" s="84">
        <v>6175</v>
      </c>
      <c r="C279" s="84">
        <v>6175</v>
      </c>
      <c r="D279" s="34" t="s">
        <v>289</v>
      </c>
      <c r="E279" s="47">
        <v>584.6</v>
      </c>
      <c r="F279" s="57">
        <v>7635</v>
      </c>
      <c r="G279" s="74">
        <v>4463421</v>
      </c>
      <c r="H279" s="57">
        <v>63298</v>
      </c>
      <c r="I279" s="74">
        <f t="shared" si="57"/>
        <v>4526719</v>
      </c>
      <c r="J279" s="60">
        <v>574.9</v>
      </c>
      <c r="K279" s="20">
        <f t="shared" si="54"/>
        <v>7826</v>
      </c>
      <c r="L279" s="20">
        <f t="shared" si="58"/>
        <v>7826</v>
      </c>
      <c r="M279" s="81">
        <f t="shared" si="59"/>
        <v>4499167.3999999994</v>
      </c>
      <c r="N279" s="20">
        <f t="shared" si="65"/>
        <v>8887.8100000005215</v>
      </c>
      <c r="O279" s="81">
        <f t="shared" si="60"/>
        <v>4508055.21</v>
      </c>
      <c r="P279" s="21">
        <f t="shared" si="66"/>
        <v>-18663.790000000037</v>
      </c>
      <c r="Q279" s="63">
        <f t="shared" si="67"/>
        <v>-4.1230281800129489E-3</v>
      </c>
      <c r="R279" s="66">
        <f t="shared" si="63"/>
        <v>-9.7000000000000455</v>
      </c>
      <c r="S279" s="54">
        <f t="shared" si="64"/>
        <v>-1.6592541908997682E-2</v>
      </c>
      <c r="U279" s="1">
        <f t="shared" si="61"/>
        <v>7826</v>
      </c>
      <c r="V279" s="2"/>
      <c r="W279" s="37"/>
    </row>
    <row r="280" spans="1:23" ht="14.4" x14ac:dyDescent="0.55000000000000004">
      <c r="A280" s="1">
        <f t="shared" si="62"/>
        <v>273</v>
      </c>
      <c r="B280" s="84">
        <v>6219</v>
      </c>
      <c r="C280" s="84">
        <v>6219</v>
      </c>
      <c r="D280" s="34" t="s">
        <v>290</v>
      </c>
      <c r="E280" s="47">
        <v>2531.6999999999998</v>
      </c>
      <c r="F280" s="57">
        <v>7635</v>
      </c>
      <c r="G280" s="74">
        <v>19329530</v>
      </c>
      <c r="H280" s="57">
        <v>0</v>
      </c>
      <c r="I280" s="74">
        <f t="shared" si="57"/>
        <v>19329530</v>
      </c>
      <c r="J280" s="60">
        <v>2582.1</v>
      </c>
      <c r="K280" s="20">
        <f t="shared" si="54"/>
        <v>7826</v>
      </c>
      <c r="L280" s="20">
        <f t="shared" si="58"/>
        <v>7826</v>
      </c>
      <c r="M280" s="81">
        <f t="shared" si="59"/>
        <v>20207514.599999998</v>
      </c>
      <c r="N280" s="20">
        <f t="shared" si="65"/>
        <v>0</v>
      </c>
      <c r="O280" s="81">
        <f t="shared" si="60"/>
        <v>20207514.599999998</v>
      </c>
      <c r="P280" s="21">
        <f t="shared" si="66"/>
        <v>877984.59999999776</v>
      </c>
      <c r="Q280" s="63">
        <f t="shared" si="67"/>
        <v>4.5421932142167852E-2</v>
      </c>
      <c r="R280" s="66">
        <f t="shared" si="63"/>
        <v>50.400000000000091</v>
      </c>
      <c r="S280" s="54">
        <f t="shared" si="64"/>
        <v>1.9907571987202312E-2</v>
      </c>
      <c r="U280" s="1">
        <f t="shared" si="61"/>
        <v>7826</v>
      </c>
      <c r="V280" s="2"/>
      <c r="W280" s="37"/>
    </row>
    <row r="281" spans="1:23" ht="14.4" x14ac:dyDescent="0.55000000000000004">
      <c r="A281" s="1">
        <f t="shared" si="62"/>
        <v>274</v>
      </c>
      <c r="B281" s="84">
        <v>6246</v>
      </c>
      <c r="C281" s="84">
        <v>6246</v>
      </c>
      <c r="D281" s="34" t="s">
        <v>291</v>
      </c>
      <c r="E281" s="47">
        <v>132.80000000000001</v>
      </c>
      <c r="F281" s="57">
        <v>7775</v>
      </c>
      <c r="G281" s="74">
        <v>1032520</v>
      </c>
      <c r="H281" s="57">
        <v>0</v>
      </c>
      <c r="I281" s="74">
        <f t="shared" si="57"/>
        <v>1032520</v>
      </c>
      <c r="J281" s="60">
        <v>145.9</v>
      </c>
      <c r="K281" s="20">
        <f t="shared" si="54"/>
        <v>7966</v>
      </c>
      <c r="L281" s="20">
        <f t="shared" si="58"/>
        <v>7966</v>
      </c>
      <c r="M281" s="81">
        <f t="shared" si="59"/>
        <v>1162239.4000000001</v>
      </c>
      <c r="N281" s="20">
        <f t="shared" si="65"/>
        <v>0</v>
      </c>
      <c r="O281" s="81">
        <f t="shared" si="60"/>
        <v>1162239.4000000001</v>
      </c>
      <c r="P281" s="21">
        <f t="shared" si="66"/>
        <v>129719.40000000014</v>
      </c>
      <c r="Q281" s="63">
        <f t="shared" si="67"/>
        <v>0.12563378917599671</v>
      </c>
      <c r="R281" s="66">
        <f t="shared" si="63"/>
        <v>13.099999999999994</v>
      </c>
      <c r="S281" s="54">
        <f t="shared" si="64"/>
        <v>9.8644578313252962E-2</v>
      </c>
      <c r="U281" s="1">
        <f t="shared" si="61"/>
        <v>7966</v>
      </c>
      <c r="V281" s="2"/>
      <c r="W281" s="37"/>
    </row>
    <row r="282" spans="1:23" ht="14.4" x14ac:dyDescent="0.55000000000000004">
      <c r="A282" s="1">
        <f t="shared" si="62"/>
        <v>275</v>
      </c>
      <c r="B282" s="84">
        <v>6273</v>
      </c>
      <c r="C282" s="84">
        <v>6273</v>
      </c>
      <c r="D282" s="35" t="s">
        <v>292</v>
      </c>
      <c r="E282" s="48">
        <v>769.6</v>
      </c>
      <c r="F282" s="58">
        <v>7635</v>
      </c>
      <c r="G282" s="75">
        <v>5875896</v>
      </c>
      <c r="H282" s="58">
        <v>45675</v>
      </c>
      <c r="I282" s="75">
        <f t="shared" si="57"/>
        <v>5921571</v>
      </c>
      <c r="J282" s="61">
        <v>777.3</v>
      </c>
      <c r="K282" s="22">
        <f t="shared" si="54"/>
        <v>7826</v>
      </c>
      <c r="L282" s="22">
        <f t="shared" si="58"/>
        <v>7826</v>
      </c>
      <c r="M282" s="82">
        <f t="shared" si="59"/>
        <v>6083149.7999999998</v>
      </c>
      <c r="N282" s="22">
        <f t="shared" si="65"/>
        <v>0</v>
      </c>
      <c r="O282" s="82">
        <f t="shared" si="60"/>
        <v>6083149.7999999998</v>
      </c>
      <c r="P282" s="23">
        <f t="shared" si="66"/>
        <v>161578.79999999981</v>
      </c>
      <c r="Q282" s="64">
        <f t="shared" si="67"/>
        <v>2.7286475160054623E-2</v>
      </c>
      <c r="R282" s="67">
        <f t="shared" si="63"/>
        <v>7.6999999999999318</v>
      </c>
      <c r="S282" s="55">
        <f t="shared" si="64"/>
        <v>1.0005197505197416E-2</v>
      </c>
      <c r="U282" s="1">
        <f t="shared" si="61"/>
        <v>7826</v>
      </c>
      <c r="V282" s="2"/>
      <c r="W282" s="37"/>
    </row>
    <row r="283" spans="1:23" ht="14.4" x14ac:dyDescent="0.55000000000000004">
      <c r="A283" s="1">
        <f t="shared" si="62"/>
        <v>276</v>
      </c>
      <c r="B283" s="84">
        <v>6408</v>
      </c>
      <c r="C283" s="84">
        <v>6408</v>
      </c>
      <c r="D283" s="34" t="s">
        <v>293</v>
      </c>
      <c r="E283" s="47">
        <v>828.7</v>
      </c>
      <c r="F283" s="57">
        <v>7651</v>
      </c>
      <c r="G283" s="74">
        <v>6340384</v>
      </c>
      <c r="H283" s="57">
        <v>26158</v>
      </c>
      <c r="I283" s="74">
        <f t="shared" si="57"/>
        <v>6366542</v>
      </c>
      <c r="J283" s="60">
        <v>809.8</v>
      </c>
      <c r="K283" s="20">
        <f t="shared" si="54"/>
        <v>7842</v>
      </c>
      <c r="L283" s="20">
        <f t="shared" si="58"/>
        <v>7842</v>
      </c>
      <c r="M283" s="81">
        <f t="shared" si="59"/>
        <v>6350451.5999999996</v>
      </c>
      <c r="N283" s="20">
        <f t="shared" si="65"/>
        <v>53336.240000000224</v>
      </c>
      <c r="O283" s="81">
        <f t="shared" si="60"/>
        <v>6403787.8399999999</v>
      </c>
      <c r="P283" s="21">
        <f t="shared" si="66"/>
        <v>37245.839999999851</v>
      </c>
      <c r="Q283" s="63">
        <f t="shared" si="67"/>
        <v>5.8502464917375638E-3</v>
      </c>
      <c r="R283" s="66">
        <f t="shared" si="63"/>
        <v>-18.900000000000091</v>
      </c>
      <c r="S283" s="54">
        <f t="shared" si="64"/>
        <v>-2.2806805840473138E-2</v>
      </c>
      <c r="U283" s="1">
        <f t="shared" si="61"/>
        <v>7842</v>
      </c>
      <c r="V283" s="2"/>
      <c r="W283" s="37"/>
    </row>
    <row r="284" spans="1:23" ht="14.4" x14ac:dyDescent="0.55000000000000004">
      <c r="A284" s="1">
        <f t="shared" si="62"/>
        <v>277</v>
      </c>
      <c r="B284" s="84">
        <v>6453</v>
      </c>
      <c r="C284" s="84">
        <v>6453</v>
      </c>
      <c r="D284" s="34" t="s">
        <v>294</v>
      </c>
      <c r="E284" s="47">
        <v>575.20000000000005</v>
      </c>
      <c r="F284" s="57">
        <v>7635</v>
      </c>
      <c r="G284" s="74">
        <v>4391652</v>
      </c>
      <c r="H284" s="57">
        <v>34740</v>
      </c>
      <c r="I284" s="74">
        <f t="shared" si="57"/>
        <v>4426392</v>
      </c>
      <c r="J284" s="60">
        <v>573.29999999999995</v>
      </c>
      <c r="K284" s="20">
        <f t="shared" si="54"/>
        <v>7826</v>
      </c>
      <c r="L284" s="20">
        <f t="shared" si="58"/>
        <v>7826</v>
      </c>
      <c r="M284" s="81">
        <f t="shared" si="59"/>
        <v>4486645.8</v>
      </c>
      <c r="N284" s="20">
        <f t="shared" si="65"/>
        <v>0</v>
      </c>
      <c r="O284" s="81">
        <f t="shared" si="60"/>
        <v>4486645.8</v>
      </c>
      <c r="P284" s="21">
        <f t="shared" si="66"/>
        <v>60253.799999999814</v>
      </c>
      <c r="Q284" s="63">
        <f t="shared" si="67"/>
        <v>1.3612395829379733E-2</v>
      </c>
      <c r="R284" s="66">
        <f t="shared" si="63"/>
        <v>-1.9000000000000909</v>
      </c>
      <c r="S284" s="54">
        <f t="shared" si="64"/>
        <v>-3.3031988873436905E-3</v>
      </c>
      <c r="U284" s="1">
        <f t="shared" si="61"/>
        <v>7826</v>
      </c>
      <c r="V284" s="2"/>
      <c r="W284" s="37"/>
    </row>
    <row r="285" spans="1:23" ht="14.4" x14ac:dyDescent="0.55000000000000004">
      <c r="A285" s="1">
        <f t="shared" si="62"/>
        <v>278</v>
      </c>
      <c r="B285" s="84">
        <v>6460</v>
      </c>
      <c r="C285" s="84">
        <v>6460</v>
      </c>
      <c r="D285" s="34" t="s">
        <v>295</v>
      </c>
      <c r="E285" s="47">
        <v>656.1</v>
      </c>
      <c r="F285" s="57">
        <v>7635</v>
      </c>
      <c r="G285" s="74">
        <v>5009324</v>
      </c>
      <c r="H285" s="57">
        <v>0</v>
      </c>
      <c r="I285" s="74">
        <f t="shared" si="57"/>
        <v>5009324</v>
      </c>
      <c r="J285" s="60">
        <v>655.5</v>
      </c>
      <c r="K285" s="20">
        <f t="shared" si="54"/>
        <v>7826</v>
      </c>
      <c r="L285" s="20">
        <f t="shared" si="58"/>
        <v>7826</v>
      </c>
      <c r="M285" s="81">
        <f t="shared" si="59"/>
        <v>5129943</v>
      </c>
      <c r="N285" s="20">
        <f t="shared" si="65"/>
        <v>0</v>
      </c>
      <c r="O285" s="81">
        <f t="shared" si="60"/>
        <v>5129943</v>
      </c>
      <c r="P285" s="21">
        <f t="shared" si="66"/>
        <v>120619</v>
      </c>
      <c r="Q285" s="63">
        <f t="shared" si="67"/>
        <v>2.4078897671621958E-2</v>
      </c>
      <c r="R285" s="66">
        <f t="shared" si="63"/>
        <v>-0.60000000000002274</v>
      </c>
      <c r="S285" s="54">
        <f t="shared" si="64"/>
        <v>-9.1449474165527015E-4</v>
      </c>
      <c r="U285" s="1">
        <f t="shared" si="61"/>
        <v>7826</v>
      </c>
      <c r="V285" s="2"/>
      <c r="W285" s="37"/>
    </row>
    <row r="286" spans="1:23" ht="14.4" x14ac:dyDescent="0.55000000000000004">
      <c r="A286" s="1">
        <f t="shared" si="62"/>
        <v>279</v>
      </c>
      <c r="B286" s="84">
        <v>6462</v>
      </c>
      <c r="C286" s="84">
        <v>6462</v>
      </c>
      <c r="D286" s="34" t="s">
        <v>296</v>
      </c>
      <c r="E286" s="47">
        <v>265.8</v>
      </c>
      <c r="F286" s="57">
        <v>7635</v>
      </c>
      <c r="G286" s="74">
        <v>2029383</v>
      </c>
      <c r="H286" s="57">
        <v>0</v>
      </c>
      <c r="I286" s="74">
        <f t="shared" si="57"/>
        <v>2029383</v>
      </c>
      <c r="J286" s="60">
        <v>256.8</v>
      </c>
      <c r="K286" s="20">
        <f t="shared" si="54"/>
        <v>7826</v>
      </c>
      <c r="L286" s="20">
        <f t="shared" si="58"/>
        <v>7826</v>
      </c>
      <c r="M286" s="81">
        <f t="shared" si="59"/>
        <v>2009716.8</v>
      </c>
      <c r="N286" s="20">
        <f t="shared" si="65"/>
        <v>39960.030000000028</v>
      </c>
      <c r="O286" s="81">
        <f t="shared" si="60"/>
        <v>2049676.83</v>
      </c>
      <c r="P286" s="21">
        <f t="shared" si="66"/>
        <v>20293.830000000075</v>
      </c>
      <c r="Q286" s="63">
        <f t="shared" si="67"/>
        <v>1.0000000000000037E-2</v>
      </c>
      <c r="R286" s="66">
        <f t="shared" si="63"/>
        <v>-9</v>
      </c>
      <c r="S286" s="54">
        <f t="shared" si="64"/>
        <v>-3.3860045146726858E-2</v>
      </c>
      <c r="U286" s="1">
        <f t="shared" si="61"/>
        <v>7826</v>
      </c>
      <c r="V286" s="2"/>
      <c r="W286" s="37"/>
    </row>
    <row r="287" spans="1:23" ht="14.4" x14ac:dyDescent="0.55000000000000004">
      <c r="A287" s="1">
        <f t="shared" si="62"/>
        <v>280</v>
      </c>
      <c r="B287" s="84">
        <v>6471</v>
      </c>
      <c r="C287" s="84">
        <v>6471</v>
      </c>
      <c r="D287" s="35" t="s">
        <v>297</v>
      </c>
      <c r="E287" s="48">
        <v>380.7</v>
      </c>
      <c r="F287" s="58">
        <v>7639</v>
      </c>
      <c r="G287" s="75">
        <v>2908167</v>
      </c>
      <c r="H287" s="58">
        <v>0</v>
      </c>
      <c r="I287" s="75">
        <f t="shared" si="57"/>
        <v>2908167</v>
      </c>
      <c r="J287" s="61">
        <v>381.3</v>
      </c>
      <c r="K287" s="22">
        <f t="shared" si="54"/>
        <v>7830</v>
      </c>
      <c r="L287" s="22">
        <f t="shared" si="58"/>
        <v>7830</v>
      </c>
      <c r="M287" s="82">
        <f t="shared" si="59"/>
        <v>2985579</v>
      </c>
      <c r="N287" s="22">
        <f t="shared" si="65"/>
        <v>0</v>
      </c>
      <c r="O287" s="82">
        <f t="shared" si="60"/>
        <v>2985579</v>
      </c>
      <c r="P287" s="23">
        <f t="shared" si="66"/>
        <v>77412</v>
      </c>
      <c r="Q287" s="64">
        <f t="shared" si="67"/>
        <v>2.661882897371437E-2</v>
      </c>
      <c r="R287" s="67">
        <f t="shared" si="63"/>
        <v>0.60000000000002274</v>
      </c>
      <c r="S287" s="55">
        <f t="shared" si="64"/>
        <v>1.5760441292356783E-3</v>
      </c>
      <c r="U287" s="1">
        <f t="shared" si="61"/>
        <v>7830</v>
      </c>
      <c r="V287" s="2"/>
      <c r="W287" s="37"/>
    </row>
    <row r="288" spans="1:23" ht="14.4" x14ac:dyDescent="0.55000000000000004">
      <c r="A288" s="1">
        <f t="shared" si="62"/>
        <v>281</v>
      </c>
      <c r="B288" s="84">
        <v>6509</v>
      </c>
      <c r="C288" s="84">
        <v>6509</v>
      </c>
      <c r="D288" s="34" t="s">
        <v>298</v>
      </c>
      <c r="E288" s="47">
        <v>354.8</v>
      </c>
      <c r="F288" s="57">
        <v>7767</v>
      </c>
      <c r="G288" s="74">
        <v>2755732</v>
      </c>
      <c r="H288" s="57">
        <v>0</v>
      </c>
      <c r="I288" s="74">
        <f t="shared" si="57"/>
        <v>2755732</v>
      </c>
      <c r="J288" s="60">
        <v>356.3</v>
      </c>
      <c r="K288" s="20">
        <f t="shared" si="54"/>
        <v>7958</v>
      </c>
      <c r="L288" s="20">
        <f t="shared" si="58"/>
        <v>7958</v>
      </c>
      <c r="M288" s="81">
        <f t="shared" si="59"/>
        <v>2835435.4</v>
      </c>
      <c r="N288" s="20">
        <f t="shared" si="65"/>
        <v>0</v>
      </c>
      <c r="O288" s="81">
        <f t="shared" si="60"/>
        <v>2835435.4</v>
      </c>
      <c r="P288" s="21">
        <f t="shared" si="66"/>
        <v>79703.399999999907</v>
      </c>
      <c r="Q288" s="63">
        <f t="shared" si="67"/>
        <v>2.8922768977534791E-2</v>
      </c>
      <c r="R288" s="66">
        <f t="shared" si="63"/>
        <v>1.5</v>
      </c>
      <c r="S288" s="54">
        <f t="shared" si="64"/>
        <v>4.2277339346110483E-3</v>
      </c>
      <c r="U288" s="1">
        <f t="shared" si="61"/>
        <v>7958</v>
      </c>
      <c r="V288" s="2"/>
      <c r="W288" s="37"/>
    </row>
    <row r="289" spans="1:23" ht="14.4" x14ac:dyDescent="0.55000000000000004">
      <c r="A289" s="1">
        <f t="shared" si="62"/>
        <v>282</v>
      </c>
      <c r="B289" s="84">
        <v>6512</v>
      </c>
      <c r="C289" s="84">
        <v>6512</v>
      </c>
      <c r="D289" s="36" t="s">
        <v>299</v>
      </c>
      <c r="E289" s="47">
        <v>323</v>
      </c>
      <c r="F289" s="57">
        <v>7650</v>
      </c>
      <c r="G289" s="74">
        <v>2470950</v>
      </c>
      <c r="H289" s="57">
        <v>0</v>
      </c>
      <c r="I289" s="74">
        <f t="shared" si="57"/>
        <v>2470950</v>
      </c>
      <c r="J289" s="60">
        <v>314.2</v>
      </c>
      <c r="K289" s="20">
        <f t="shared" si="54"/>
        <v>7841</v>
      </c>
      <c r="L289" s="20">
        <f t="shared" si="58"/>
        <v>7841</v>
      </c>
      <c r="M289" s="81">
        <f t="shared" si="59"/>
        <v>2463642.1999999997</v>
      </c>
      <c r="N289" s="20">
        <f t="shared" si="65"/>
        <v>32017.300000000279</v>
      </c>
      <c r="O289" s="81">
        <f t="shared" si="60"/>
        <v>2495659.5</v>
      </c>
      <c r="P289" s="21">
        <f t="shared" si="66"/>
        <v>24709.5</v>
      </c>
      <c r="Q289" s="63">
        <f t="shared" si="67"/>
        <v>0.01</v>
      </c>
      <c r="R289" s="66">
        <f t="shared" si="63"/>
        <v>-8.8000000000000114</v>
      </c>
      <c r="S289" s="54">
        <f t="shared" si="64"/>
        <v>-2.724458204334369E-2</v>
      </c>
      <c r="U289" s="1">
        <f t="shared" si="61"/>
        <v>7841</v>
      </c>
      <c r="V289" s="2"/>
      <c r="W289" s="37"/>
    </row>
    <row r="290" spans="1:23" ht="14.4" x14ac:dyDescent="0.55000000000000004">
      <c r="A290" s="1">
        <f t="shared" si="62"/>
        <v>283</v>
      </c>
      <c r="B290" s="84">
        <v>6516</v>
      </c>
      <c r="C290" s="84">
        <v>6516</v>
      </c>
      <c r="D290" s="34" t="s">
        <v>300</v>
      </c>
      <c r="E290" s="47">
        <v>160</v>
      </c>
      <c r="F290" s="57">
        <v>7775</v>
      </c>
      <c r="G290" s="74">
        <v>1244000</v>
      </c>
      <c r="H290" s="57">
        <v>0</v>
      </c>
      <c r="I290" s="74">
        <f t="shared" si="57"/>
        <v>1244000</v>
      </c>
      <c r="J290" s="60">
        <v>156</v>
      </c>
      <c r="K290" s="20">
        <f t="shared" si="54"/>
        <v>7966</v>
      </c>
      <c r="L290" s="20">
        <f t="shared" si="58"/>
        <v>7966</v>
      </c>
      <c r="M290" s="81">
        <f t="shared" si="59"/>
        <v>1242696</v>
      </c>
      <c r="N290" s="20">
        <f t="shared" si="65"/>
        <v>13744</v>
      </c>
      <c r="O290" s="81">
        <f t="shared" si="60"/>
        <v>1256440</v>
      </c>
      <c r="P290" s="21">
        <f t="shared" si="66"/>
        <v>12440</v>
      </c>
      <c r="Q290" s="63">
        <f t="shared" si="67"/>
        <v>0.01</v>
      </c>
      <c r="R290" s="66">
        <f t="shared" si="63"/>
        <v>-4</v>
      </c>
      <c r="S290" s="54">
        <f t="shared" si="64"/>
        <v>-2.5000000000000001E-2</v>
      </c>
      <c r="U290" s="1">
        <f t="shared" si="61"/>
        <v>7966</v>
      </c>
      <c r="V290" s="2"/>
      <c r="W290" s="37"/>
    </row>
    <row r="291" spans="1:23" ht="14.4" x14ac:dyDescent="0.55000000000000004">
      <c r="A291" s="1">
        <f t="shared" si="62"/>
        <v>284</v>
      </c>
      <c r="B291" s="84">
        <v>6534</v>
      </c>
      <c r="C291" s="84">
        <v>6534</v>
      </c>
      <c r="D291" s="34" t="s">
        <v>301</v>
      </c>
      <c r="E291" s="47">
        <v>764.7</v>
      </c>
      <c r="F291" s="57">
        <v>7635</v>
      </c>
      <c r="G291" s="74">
        <v>5838485</v>
      </c>
      <c r="H291" s="57">
        <v>0</v>
      </c>
      <c r="I291" s="74">
        <f t="shared" si="57"/>
        <v>5838485</v>
      </c>
      <c r="J291" s="60">
        <v>734.3</v>
      </c>
      <c r="K291" s="20">
        <f t="shared" si="54"/>
        <v>7826</v>
      </c>
      <c r="L291" s="20">
        <f t="shared" si="58"/>
        <v>7826</v>
      </c>
      <c r="M291" s="81">
        <f t="shared" si="59"/>
        <v>5746631.7999999998</v>
      </c>
      <c r="N291" s="20">
        <f t="shared" si="65"/>
        <v>150238.04999999981</v>
      </c>
      <c r="O291" s="81">
        <f t="shared" si="60"/>
        <v>5896869.8499999996</v>
      </c>
      <c r="P291" s="21">
        <f t="shared" si="66"/>
        <v>58384.849999999627</v>
      </c>
      <c r="Q291" s="63">
        <f t="shared" si="67"/>
        <v>9.999999999999936E-3</v>
      </c>
      <c r="R291" s="66">
        <f t="shared" si="63"/>
        <v>-30.400000000000091</v>
      </c>
      <c r="S291" s="54">
        <f t="shared" si="64"/>
        <v>-3.9754151955015152E-2</v>
      </c>
      <c r="U291" s="1">
        <f t="shared" si="61"/>
        <v>7826</v>
      </c>
      <c r="V291" s="2"/>
      <c r="W291" s="37"/>
    </row>
    <row r="292" spans="1:23" ht="14.4" x14ac:dyDescent="0.55000000000000004">
      <c r="A292" s="1">
        <f t="shared" si="62"/>
        <v>285</v>
      </c>
      <c r="B292" s="84">
        <v>1935</v>
      </c>
      <c r="C292" s="84">
        <v>6536</v>
      </c>
      <c r="D292" s="35" t="s">
        <v>302</v>
      </c>
      <c r="E292" s="48">
        <v>965.5</v>
      </c>
      <c r="F292" s="58">
        <v>7682</v>
      </c>
      <c r="G292" s="75">
        <v>7416971</v>
      </c>
      <c r="H292" s="58">
        <v>67901</v>
      </c>
      <c r="I292" s="75">
        <f t="shared" si="57"/>
        <v>7484872</v>
      </c>
      <c r="J292" s="61">
        <v>944.8</v>
      </c>
      <c r="K292" s="22">
        <f t="shared" si="54"/>
        <v>7873</v>
      </c>
      <c r="L292" s="22">
        <f t="shared" si="58"/>
        <v>7873</v>
      </c>
      <c r="M292" s="82">
        <f t="shared" si="59"/>
        <v>7438410.3999999994</v>
      </c>
      <c r="N292" s="22">
        <f t="shared" si="65"/>
        <v>52730.310000000522</v>
      </c>
      <c r="O292" s="82">
        <f t="shared" si="60"/>
        <v>7491140.71</v>
      </c>
      <c r="P292" s="23">
        <f t="shared" si="66"/>
        <v>6268.7099999999627</v>
      </c>
      <c r="Q292" s="64">
        <f t="shared" si="67"/>
        <v>8.3751732828563573E-4</v>
      </c>
      <c r="R292" s="67">
        <f t="shared" si="63"/>
        <v>-20.700000000000045</v>
      </c>
      <c r="S292" s="55">
        <f t="shared" si="64"/>
        <v>-2.1439668565510144E-2</v>
      </c>
      <c r="U292" s="1">
        <f t="shared" si="61"/>
        <v>7873</v>
      </c>
      <c r="V292" s="2"/>
      <c r="W292" s="37"/>
    </row>
    <row r="293" spans="1:23" ht="14.4" x14ac:dyDescent="0.55000000000000004">
      <c r="A293" s="1">
        <f t="shared" si="62"/>
        <v>286</v>
      </c>
      <c r="B293" s="84">
        <v>6561</v>
      </c>
      <c r="C293" s="84">
        <v>6561</v>
      </c>
      <c r="D293" s="34" t="s">
        <v>303</v>
      </c>
      <c r="E293" s="47">
        <v>385.9</v>
      </c>
      <c r="F293" s="57">
        <v>7635</v>
      </c>
      <c r="G293" s="74">
        <v>2946347</v>
      </c>
      <c r="H293" s="57">
        <v>0</v>
      </c>
      <c r="I293" s="74">
        <f t="shared" si="57"/>
        <v>2946347</v>
      </c>
      <c r="J293" s="60">
        <v>363.5</v>
      </c>
      <c r="K293" s="20">
        <f t="shared" si="54"/>
        <v>7826</v>
      </c>
      <c r="L293" s="20">
        <f t="shared" si="58"/>
        <v>7826</v>
      </c>
      <c r="M293" s="81">
        <f t="shared" si="59"/>
        <v>2844751</v>
      </c>
      <c r="N293" s="20">
        <f t="shared" si="65"/>
        <v>131059.4700000002</v>
      </c>
      <c r="O293" s="81">
        <f t="shared" si="60"/>
        <v>2975810.47</v>
      </c>
      <c r="P293" s="21">
        <f t="shared" si="66"/>
        <v>29463.470000000205</v>
      </c>
      <c r="Q293" s="63">
        <f t="shared" si="67"/>
        <v>1.000000000000007E-2</v>
      </c>
      <c r="R293" s="66">
        <f t="shared" si="63"/>
        <v>-22.399999999999977</v>
      </c>
      <c r="S293" s="54">
        <f t="shared" si="64"/>
        <v>-5.8046125939362474E-2</v>
      </c>
      <c r="U293" s="1">
        <f t="shared" si="61"/>
        <v>7826</v>
      </c>
      <c r="V293" s="2"/>
      <c r="W293" s="37"/>
    </row>
    <row r="294" spans="1:23" ht="14.4" x14ac:dyDescent="0.55000000000000004">
      <c r="A294" s="1">
        <f t="shared" si="62"/>
        <v>287</v>
      </c>
      <c r="B294" s="84">
        <v>6579</v>
      </c>
      <c r="C294" s="84">
        <v>6579</v>
      </c>
      <c r="D294" s="34" t="s">
        <v>304</v>
      </c>
      <c r="E294" s="47">
        <v>3448</v>
      </c>
      <c r="F294" s="57">
        <v>7635</v>
      </c>
      <c r="G294" s="74">
        <v>26325480</v>
      </c>
      <c r="H294" s="57">
        <v>0</v>
      </c>
      <c r="I294" s="74">
        <f t="shared" si="57"/>
        <v>26325480</v>
      </c>
      <c r="J294" s="60">
        <v>3441.5</v>
      </c>
      <c r="K294" s="20">
        <f t="shared" si="54"/>
        <v>7826</v>
      </c>
      <c r="L294" s="20">
        <f t="shared" si="58"/>
        <v>7826</v>
      </c>
      <c r="M294" s="81">
        <f t="shared" si="59"/>
        <v>26933179</v>
      </c>
      <c r="N294" s="20">
        <f t="shared" si="65"/>
        <v>0</v>
      </c>
      <c r="O294" s="81">
        <f t="shared" si="60"/>
        <v>26933179</v>
      </c>
      <c r="P294" s="21">
        <f t="shared" si="66"/>
        <v>607699</v>
      </c>
      <c r="Q294" s="63">
        <f t="shared" si="67"/>
        <v>2.3084061525183965E-2</v>
      </c>
      <c r="R294" s="66">
        <f t="shared" si="63"/>
        <v>-6.5</v>
      </c>
      <c r="S294" s="54">
        <f t="shared" si="64"/>
        <v>-1.8851508120649651E-3</v>
      </c>
      <c r="U294" s="1">
        <f t="shared" si="61"/>
        <v>7826</v>
      </c>
      <c r="V294" s="2"/>
      <c r="W294" s="37"/>
    </row>
    <row r="295" spans="1:23" ht="14.4" x14ac:dyDescent="0.55000000000000004">
      <c r="A295" s="1">
        <f t="shared" si="62"/>
        <v>288</v>
      </c>
      <c r="B295" s="84">
        <v>6592</v>
      </c>
      <c r="C295" s="84">
        <v>6592</v>
      </c>
      <c r="D295" s="34" t="s">
        <v>344</v>
      </c>
      <c r="E295" s="47">
        <v>967.1</v>
      </c>
      <c r="F295" s="57">
        <v>7635</v>
      </c>
      <c r="G295" s="74">
        <v>7383809</v>
      </c>
      <c r="H295" s="57">
        <v>0</v>
      </c>
      <c r="I295" s="74">
        <f t="shared" si="57"/>
        <v>7383809</v>
      </c>
      <c r="J295" s="60">
        <v>959.7</v>
      </c>
      <c r="K295" s="20">
        <f t="shared" si="54"/>
        <v>7826</v>
      </c>
      <c r="L295" s="20">
        <f t="shared" si="58"/>
        <v>7826</v>
      </c>
      <c r="M295" s="81">
        <f t="shared" si="59"/>
        <v>7510612.2000000002</v>
      </c>
      <c r="N295" s="20">
        <f t="shared" si="65"/>
        <v>0</v>
      </c>
      <c r="O295" s="81">
        <f t="shared" si="60"/>
        <v>7510612.2000000002</v>
      </c>
      <c r="P295" s="21">
        <f t="shared" si="66"/>
        <v>126803.20000000019</v>
      </c>
      <c r="Q295" s="63">
        <f t="shared" si="67"/>
        <v>1.7173141937988943E-2</v>
      </c>
      <c r="R295" s="66">
        <f t="shared" si="63"/>
        <v>-7.3999999999999773</v>
      </c>
      <c r="S295" s="54">
        <f t="shared" si="64"/>
        <v>-7.6517423224071734E-3</v>
      </c>
      <c r="U295" s="1">
        <f t="shared" si="61"/>
        <v>7826</v>
      </c>
      <c r="V295" s="2"/>
      <c r="W295" s="37"/>
    </row>
    <row r="296" spans="1:23" ht="14.4" x14ac:dyDescent="0.55000000000000004">
      <c r="A296" s="1">
        <f t="shared" si="62"/>
        <v>289</v>
      </c>
      <c r="B296" s="84">
        <v>6615</v>
      </c>
      <c r="C296" s="84">
        <v>6615</v>
      </c>
      <c r="D296" s="34" t="s">
        <v>305</v>
      </c>
      <c r="E296" s="47">
        <v>894.5</v>
      </c>
      <c r="F296" s="57">
        <v>7635</v>
      </c>
      <c r="G296" s="74">
        <v>6829508</v>
      </c>
      <c r="H296" s="57">
        <v>0</v>
      </c>
      <c r="I296" s="74">
        <f t="shared" si="57"/>
        <v>6829508</v>
      </c>
      <c r="J296" s="60">
        <v>935.9</v>
      </c>
      <c r="K296" s="20">
        <f t="shared" si="54"/>
        <v>7826</v>
      </c>
      <c r="L296" s="20">
        <f t="shared" si="58"/>
        <v>7826</v>
      </c>
      <c r="M296" s="81">
        <f t="shared" si="59"/>
        <v>7324353.3999999994</v>
      </c>
      <c r="N296" s="20">
        <f t="shared" si="65"/>
        <v>0</v>
      </c>
      <c r="O296" s="81">
        <f t="shared" si="60"/>
        <v>7324353.3999999994</v>
      </c>
      <c r="P296" s="21">
        <f t="shared" si="66"/>
        <v>494845.39999999944</v>
      </c>
      <c r="Q296" s="63">
        <f t="shared" si="67"/>
        <v>7.2456961760642119E-2</v>
      </c>
      <c r="R296" s="66">
        <f t="shared" si="63"/>
        <v>41.399999999999977</v>
      </c>
      <c r="S296" s="54">
        <f t="shared" si="64"/>
        <v>4.6282839575181638E-2</v>
      </c>
      <c r="U296" s="1">
        <f t="shared" si="61"/>
        <v>7826</v>
      </c>
      <c r="V296" s="2"/>
      <c r="W296" s="37"/>
    </row>
    <row r="297" spans="1:23" ht="14.4" x14ac:dyDescent="0.55000000000000004">
      <c r="A297" s="1">
        <f t="shared" si="62"/>
        <v>290</v>
      </c>
      <c r="B297" s="84">
        <v>6651</v>
      </c>
      <c r="C297" s="84">
        <v>6651</v>
      </c>
      <c r="D297" s="35" t="s">
        <v>306</v>
      </c>
      <c r="E297" s="48">
        <v>311.10000000000002</v>
      </c>
      <c r="F297" s="58">
        <v>7635</v>
      </c>
      <c r="G297" s="75">
        <v>2375249</v>
      </c>
      <c r="H297" s="58">
        <v>0</v>
      </c>
      <c r="I297" s="75">
        <f t="shared" si="57"/>
        <v>2375249</v>
      </c>
      <c r="J297" s="61">
        <v>282</v>
      </c>
      <c r="K297" s="22">
        <f t="shared" si="54"/>
        <v>7826</v>
      </c>
      <c r="L297" s="22">
        <f t="shared" si="58"/>
        <v>7826</v>
      </c>
      <c r="M297" s="82">
        <f t="shared" si="59"/>
        <v>2206932</v>
      </c>
      <c r="N297" s="22">
        <f t="shared" si="65"/>
        <v>192069.49000000022</v>
      </c>
      <c r="O297" s="82">
        <f t="shared" si="60"/>
        <v>2399001.4900000002</v>
      </c>
      <c r="P297" s="23">
        <f t="shared" si="66"/>
        <v>23752.490000000224</v>
      </c>
      <c r="Q297" s="64">
        <f t="shared" si="67"/>
        <v>1.0000000000000094E-2</v>
      </c>
      <c r="R297" s="67">
        <f t="shared" si="63"/>
        <v>-29.100000000000023</v>
      </c>
      <c r="S297" s="55">
        <f t="shared" si="64"/>
        <v>-9.3539054966248855E-2</v>
      </c>
      <c r="U297" s="1">
        <f t="shared" si="61"/>
        <v>7826</v>
      </c>
      <c r="V297" s="2"/>
      <c r="W297" s="37"/>
    </row>
    <row r="298" spans="1:23" ht="14.4" x14ac:dyDescent="0.55000000000000004">
      <c r="A298" s="1">
        <f t="shared" si="62"/>
        <v>291</v>
      </c>
      <c r="B298" s="84">
        <v>6660</v>
      </c>
      <c r="C298" s="84">
        <v>6660</v>
      </c>
      <c r="D298" s="34" t="s">
        <v>307</v>
      </c>
      <c r="E298" s="47">
        <v>1621.5</v>
      </c>
      <c r="F298" s="57">
        <v>7635</v>
      </c>
      <c r="G298" s="74">
        <v>12380153</v>
      </c>
      <c r="H298" s="57">
        <v>0</v>
      </c>
      <c r="I298" s="74">
        <f t="shared" si="57"/>
        <v>12380153</v>
      </c>
      <c r="J298" s="60">
        <v>1612.4</v>
      </c>
      <c r="K298" s="20">
        <f t="shared" si="54"/>
        <v>7826</v>
      </c>
      <c r="L298" s="20">
        <f t="shared" si="58"/>
        <v>7826</v>
      </c>
      <c r="M298" s="81">
        <f t="shared" si="59"/>
        <v>12618642.4</v>
      </c>
      <c r="N298" s="20">
        <f t="shared" si="65"/>
        <v>0</v>
      </c>
      <c r="O298" s="81">
        <f t="shared" si="60"/>
        <v>12618642.4</v>
      </c>
      <c r="P298" s="21">
        <f t="shared" si="66"/>
        <v>238489.40000000037</v>
      </c>
      <c r="Q298" s="63">
        <f t="shared" si="67"/>
        <v>1.9263849162445761E-2</v>
      </c>
      <c r="R298" s="66">
        <f t="shared" si="63"/>
        <v>-9.0999999999999091</v>
      </c>
      <c r="S298" s="54">
        <f t="shared" si="64"/>
        <v>-5.612087573234603E-3</v>
      </c>
      <c r="U298" s="1">
        <f t="shared" si="61"/>
        <v>7826</v>
      </c>
      <c r="V298" s="2"/>
      <c r="W298" s="37"/>
    </row>
    <row r="299" spans="1:23" ht="14.4" x14ac:dyDescent="0.55000000000000004">
      <c r="A299" s="1">
        <f t="shared" si="62"/>
        <v>292</v>
      </c>
      <c r="B299" s="84">
        <v>6700</v>
      </c>
      <c r="C299" s="84">
        <v>6700</v>
      </c>
      <c r="D299" s="34" t="s">
        <v>308</v>
      </c>
      <c r="E299" s="47">
        <v>489.4</v>
      </c>
      <c r="F299" s="57">
        <v>7724</v>
      </c>
      <c r="G299" s="74">
        <v>3780126</v>
      </c>
      <c r="H299" s="57">
        <v>0</v>
      </c>
      <c r="I299" s="74">
        <f t="shared" si="57"/>
        <v>3780126</v>
      </c>
      <c r="J299" s="60">
        <v>459.6</v>
      </c>
      <c r="K299" s="20">
        <f t="shared" si="54"/>
        <v>7915</v>
      </c>
      <c r="L299" s="20">
        <f t="shared" si="58"/>
        <v>7915</v>
      </c>
      <c r="M299" s="81">
        <f t="shared" si="59"/>
        <v>3637734</v>
      </c>
      <c r="N299" s="20">
        <f t="shared" si="65"/>
        <v>180193.26000000024</v>
      </c>
      <c r="O299" s="81">
        <f t="shared" si="60"/>
        <v>3817927.2600000002</v>
      </c>
      <c r="P299" s="21">
        <f t="shared" si="66"/>
        <v>37801.260000000242</v>
      </c>
      <c r="Q299" s="63">
        <f t="shared" si="67"/>
        <v>1.0000000000000064E-2</v>
      </c>
      <c r="R299" s="66">
        <f t="shared" si="63"/>
        <v>-29.799999999999955</v>
      </c>
      <c r="S299" s="54">
        <f t="shared" si="64"/>
        <v>-6.0890886800163378E-2</v>
      </c>
      <c r="U299" s="1">
        <f t="shared" si="61"/>
        <v>7915</v>
      </c>
      <c r="V299" s="2"/>
      <c r="W299" s="37"/>
    </row>
    <row r="300" spans="1:23" ht="14.4" x14ac:dyDescent="0.55000000000000004">
      <c r="A300" s="1">
        <f t="shared" si="62"/>
        <v>293</v>
      </c>
      <c r="B300" s="84">
        <v>6759</v>
      </c>
      <c r="C300" s="84">
        <v>6759</v>
      </c>
      <c r="D300" s="34" t="s">
        <v>309</v>
      </c>
      <c r="E300" s="47">
        <v>534.4</v>
      </c>
      <c r="F300" s="57">
        <v>7635</v>
      </c>
      <c r="G300" s="74">
        <v>4080144</v>
      </c>
      <c r="H300" s="57">
        <v>0</v>
      </c>
      <c r="I300" s="74">
        <f t="shared" si="57"/>
        <v>4080144</v>
      </c>
      <c r="J300" s="60">
        <v>506.8</v>
      </c>
      <c r="K300" s="20">
        <f t="shared" si="54"/>
        <v>7826</v>
      </c>
      <c r="L300" s="20">
        <f t="shared" si="58"/>
        <v>7826</v>
      </c>
      <c r="M300" s="81">
        <f t="shared" si="59"/>
        <v>3966216.8000000003</v>
      </c>
      <c r="N300" s="20">
        <f t="shared" si="65"/>
        <v>154728.63999999966</v>
      </c>
      <c r="O300" s="81">
        <f t="shared" si="60"/>
        <v>4120945.44</v>
      </c>
      <c r="P300" s="21">
        <f t="shared" si="66"/>
        <v>40801.439999999944</v>
      </c>
      <c r="Q300" s="63">
        <f t="shared" si="67"/>
        <v>9.9999999999999863E-3</v>
      </c>
      <c r="R300" s="66">
        <f t="shared" si="63"/>
        <v>-27.599999999999966</v>
      </c>
      <c r="S300" s="54">
        <f t="shared" si="64"/>
        <v>-5.1646706586826283E-2</v>
      </c>
      <c r="U300" s="1">
        <f t="shared" si="61"/>
        <v>7826</v>
      </c>
      <c r="V300" s="2"/>
      <c r="W300" s="37"/>
    </row>
    <row r="301" spans="1:23" ht="14.4" x14ac:dyDescent="0.55000000000000004">
      <c r="A301" s="1">
        <f t="shared" si="62"/>
        <v>294</v>
      </c>
      <c r="B301" s="84">
        <v>6762</v>
      </c>
      <c r="C301" s="84">
        <v>6762</v>
      </c>
      <c r="D301" s="34" t="s">
        <v>310</v>
      </c>
      <c r="E301" s="47">
        <v>657.7</v>
      </c>
      <c r="F301" s="57">
        <v>7646</v>
      </c>
      <c r="G301" s="74">
        <v>5028774</v>
      </c>
      <c r="H301" s="57">
        <v>22040</v>
      </c>
      <c r="I301" s="74">
        <f t="shared" si="57"/>
        <v>5050814</v>
      </c>
      <c r="J301" s="60">
        <v>639.9</v>
      </c>
      <c r="K301" s="20">
        <f t="shared" si="54"/>
        <v>7837</v>
      </c>
      <c r="L301" s="20">
        <f t="shared" si="58"/>
        <v>7837</v>
      </c>
      <c r="M301" s="81">
        <f t="shared" si="59"/>
        <v>5014896.3</v>
      </c>
      <c r="N301" s="20">
        <f t="shared" si="65"/>
        <v>64165.44000000041</v>
      </c>
      <c r="O301" s="81">
        <f t="shared" si="60"/>
        <v>5079061.74</v>
      </c>
      <c r="P301" s="21">
        <f t="shared" si="66"/>
        <v>28247.740000000224</v>
      </c>
      <c r="Q301" s="63">
        <f t="shared" si="67"/>
        <v>5.5927104027192892E-3</v>
      </c>
      <c r="R301" s="66">
        <f t="shared" si="63"/>
        <v>-17.800000000000068</v>
      </c>
      <c r="S301" s="54">
        <f t="shared" si="64"/>
        <v>-2.7064010947240483E-2</v>
      </c>
      <c r="U301" s="1">
        <f t="shared" si="61"/>
        <v>7837</v>
      </c>
      <c r="V301" s="2"/>
      <c r="W301" s="37"/>
    </row>
    <row r="302" spans="1:23" ht="14.4" x14ac:dyDescent="0.55000000000000004">
      <c r="A302" s="1">
        <f t="shared" si="62"/>
        <v>295</v>
      </c>
      <c r="B302" s="84">
        <v>6768</v>
      </c>
      <c r="C302" s="84">
        <v>6768</v>
      </c>
      <c r="D302" s="35" t="s">
        <v>311</v>
      </c>
      <c r="E302" s="48">
        <v>1626</v>
      </c>
      <c r="F302" s="58">
        <v>7635</v>
      </c>
      <c r="G302" s="75">
        <v>12414510</v>
      </c>
      <c r="H302" s="58">
        <v>0</v>
      </c>
      <c r="I302" s="75">
        <f t="shared" si="57"/>
        <v>12414510</v>
      </c>
      <c r="J302" s="61">
        <v>1648</v>
      </c>
      <c r="K302" s="22">
        <f t="shared" si="54"/>
        <v>7826</v>
      </c>
      <c r="L302" s="22">
        <f t="shared" si="58"/>
        <v>7826</v>
      </c>
      <c r="M302" s="82">
        <f t="shared" si="59"/>
        <v>12897248</v>
      </c>
      <c r="N302" s="22">
        <f t="shared" si="65"/>
        <v>0</v>
      </c>
      <c r="O302" s="82">
        <f t="shared" si="60"/>
        <v>12897248</v>
      </c>
      <c r="P302" s="23">
        <f t="shared" si="66"/>
        <v>482738</v>
      </c>
      <c r="Q302" s="64">
        <f t="shared" si="67"/>
        <v>3.888498217005746E-2</v>
      </c>
      <c r="R302" s="67">
        <f t="shared" si="63"/>
        <v>22</v>
      </c>
      <c r="S302" s="55">
        <f t="shared" si="64"/>
        <v>1.3530135301353014E-2</v>
      </c>
      <c r="U302" s="1">
        <f t="shared" si="61"/>
        <v>7826</v>
      </c>
      <c r="V302" s="2"/>
      <c r="W302" s="37"/>
    </row>
    <row r="303" spans="1:23" ht="14.4" x14ac:dyDescent="0.55000000000000004">
      <c r="A303" s="1">
        <f t="shared" si="62"/>
        <v>296</v>
      </c>
      <c r="B303" s="84">
        <v>6795</v>
      </c>
      <c r="C303" s="84">
        <v>6795</v>
      </c>
      <c r="D303" s="34" t="s">
        <v>312</v>
      </c>
      <c r="E303" s="47">
        <v>10672.3</v>
      </c>
      <c r="F303" s="57">
        <v>7635</v>
      </c>
      <c r="G303" s="74">
        <v>81483011</v>
      </c>
      <c r="H303" s="57">
        <v>0</v>
      </c>
      <c r="I303" s="74">
        <f t="shared" si="57"/>
        <v>81483011</v>
      </c>
      <c r="J303" s="60">
        <v>10731.7</v>
      </c>
      <c r="K303" s="20">
        <f t="shared" si="54"/>
        <v>7826</v>
      </c>
      <c r="L303" s="20">
        <f t="shared" si="58"/>
        <v>7826</v>
      </c>
      <c r="M303" s="81">
        <f t="shared" si="59"/>
        <v>83986284.200000003</v>
      </c>
      <c r="N303" s="20">
        <f t="shared" si="65"/>
        <v>0</v>
      </c>
      <c r="O303" s="81">
        <f t="shared" si="60"/>
        <v>83986284.200000003</v>
      </c>
      <c r="P303" s="21">
        <f t="shared" si="66"/>
        <v>2503273.200000003</v>
      </c>
      <c r="Q303" s="63">
        <f t="shared" si="67"/>
        <v>3.0721412589920161E-2</v>
      </c>
      <c r="R303" s="66">
        <f t="shared" si="63"/>
        <v>59.400000000001455</v>
      </c>
      <c r="S303" s="54">
        <f t="shared" si="64"/>
        <v>5.5658105563000911E-3</v>
      </c>
      <c r="U303" s="1">
        <f t="shared" si="61"/>
        <v>7826</v>
      </c>
      <c r="V303" s="2"/>
      <c r="W303" s="37"/>
    </row>
    <row r="304" spans="1:23" ht="14.4" x14ac:dyDescent="0.55000000000000004">
      <c r="A304" s="1">
        <f t="shared" si="62"/>
        <v>297</v>
      </c>
      <c r="B304" s="84">
        <v>6822</v>
      </c>
      <c r="C304" s="84">
        <v>6822</v>
      </c>
      <c r="D304" s="34" t="s">
        <v>313</v>
      </c>
      <c r="E304" s="47">
        <v>13153.9</v>
      </c>
      <c r="F304" s="57">
        <v>7635</v>
      </c>
      <c r="G304" s="74">
        <v>100430027</v>
      </c>
      <c r="H304" s="57">
        <v>0</v>
      </c>
      <c r="I304" s="74">
        <f t="shared" si="57"/>
        <v>100430027</v>
      </c>
      <c r="J304" s="60">
        <v>13674</v>
      </c>
      <c r="K304" s="20">
        <f t="shared" si="54"/>
        <v>7826</v>
      </c>
      <c r="L304" s="20">
        <f t="shared" si="58"/>
        <v>7826</v>
      </c>
      <c r="M304" s="81">
        <f t="shared" si="59"/>
        <v>107012724</v>
      </c>
      <c r="N304" s="20">
        <f t="shared" si="65"/>
        <v>0</v>
      </c>
      <c r="O304" s="81">
        <f t="shared" si="60"/>
        <v>107012724</v>
      </c>
      <c r="P304" s="21">
        <f t="shared" si="66"/>
        <v>6582697</v>
      </c>
      <c r="Q304" s="63">
        <f t="shared" si="67"/>
        <v>6.5545108336971775E-2</v>
      </c>
      <c r="R304" s="66">
        <f t="shared" si="63"/>
        <v>520.10000000000036</v>
      </c>
      <c r="S304" s="54">
        <f t="shared" si="64"/>
        <v>3.9539604223842388E-2</v>
      </c>
      <c r="U304" s="1">
        <f t="shared" si="61"/>
        <v>7826</v>
      </c>
      <c r="V304" s="2"/>
      <c r="W304" s="37"/>
    </row>
    <row r="305" spans="1:23" ht="14.4" x14ac:dyDescent="0.55000000000000004">
      <c r="A305" s="1">
        <f t="shared" si="62"/>
        <v>298</v>
      </c>
      <c r="B305" s="84">
        <v>6840</v>
      </c>
      <c r="C305" s="84">
        <v>6840</v>
      </c>
      <c r="D305" s="34" t="s">
        <v>314</v>
      </c>
      <c r="E305" s="47">
        <v>2197.8000000000002</v>
      </c>
      <c r="F305" s="57">
        <v>7635</v>
      </c>
      <c r="G305" s="74">
        <v>16780203</v>
      </c>
      <c r="H305" s="57">
        <v>0</v>
      </c>
      <c r="I305" s="74">
        <f t="shared" si="57"/>
        <v>16780203</v>
      </c>
      <c r="J305" s="60">
        <v>2183.6999999999998</v>
      </c>
      <c r="K305" s="20">
        <f t="shared" si="54"/>
        <v>7826</v>
      </c>
      <c r="L305" s="20">
        <f t="shared" si="58"/>
        <v>7826</v>
      </c>
      <c r="M305" s="81">
        <f t="shared" si="59"/>
        <v>17089636.199999999</v>
      </c>
      <c r="N305" s="20">
        <f t="shared" si="65"/>
        <v>0</v>
      </c>
      <c r="O305" s="81">
        <f t="shared" si="60"/>
        <v>17089636.199999999</v>
      </c>
      <c r="P305" s="21">
        <f t="shared" si="66"/>
        <v>309433.19999999925</v>
      </c>
      <c r="Q305" s="63">
        <f t="shared" si="67"/>
        <v>1.8440372860805035E-2</v>
      </c>
      <c r="R305" s="66">
        <f t="shared" si="63"/>
        <v>-14.100000000000364</v>
      </c>
      <c r="S305" s="54">
        <f t="shared" si="64"/>
        <v>-6.4155064155065802E-3</v>
      </c>
      <c r="U305" s="1">
        <f t="shared" si="61"/>
        <v>7826</v>
      </c>
      <c r="V305" s="2"/>
      <c r="W305" s="37"/>
    </row>
    <row r="306" spans="1:23" ht="14.4" x14ac:dyDescent="0.55000000000000004">
      <c r="A306" s="1">
        <f t="shared" si="62"/>
        <v>299</v>
      </c>
      <c r="B306" s="84">
        <v>6854</v>
      </c>
      <c r="C306" s="84">
        <v>6854</v>
      </c>
      <c r="D306" s="34" t="s">
        <v>315</v>
      </c>
      <c r="E306" s="47">
        <v>574.5</v>
      </c>
      <c r="F306" s="57">
        <v>7635</v>
      </c>
      <c r="G306" s="74">
        <v>4386308</v>
      </c>
      <c r="H306" s="57">
        <v>0</v>
      </c>
      <c r="I306" s="74">
        <f t="shared" si="57"/>
        <v>4386308</v>
      </c>
      <c r="J306" s="60">
        <v>570.79999999999995</v>
      </c>
      <c r="K306" s="20">
        <f t="shared" si="54"/>
        <v>7826</v>
      </c>
      <c r="L306" s="20">
        <f t="shared" si="58"/>
        <v>7826</v>
      </c>
      <c r="M306" s="81">
        <f t="shared" si="59"/>
        <v>4467080.8</v>
      </c>
      <c r="N306" s="20">
        <f t="shared" si="65"/>
        <v>0</v>
      </c>
      <c r="O306" s="81">
        <f t="shared" si="60"/>
        <v>4467080.8</v>
      </c>
      <c r="P306" s="21">
        <f t="shared" si="66"/>
        <v>80772.799999999814</v>
      </c>
      <c r="Q306" s="63">
        <f t="shared" si="67"/>
        <v>1.8414757923976111E-2</v>
      </c>
      <c r="R306" s="66">
        <f t="shared" si="63"/>
        <v>-3.7000000000000455</v>
      </c>
      <c r="S306" s="54">
        <f t="shared" si="64"/>
        <v>-6.4403829416885038E-3</v>
      </c>
      <c r="U306" s="1">
        <f t="shared" si="61"/>
        <v>7826</v>
      </c>
      <c r="V306" s="2"/>
      <c r="W306" s="37"/>
    </row>
    <row r="307" spans="1:23" ht="14.4" x14ac:dyDescent="0.55000000000000004">
      <c r="A307" s="1">
        <f t="shared" si="62"/>
        <v>300</v>
      </c>
      <c r="B307" s="84">
        <v>6867</v>
      </c>
      <c r="C307" s="84">
        <v>6867</v>
      </c>
      <c r="D307" s="35" t="s">
        <v>316</v>
      </c>
      <c r="E307" s="48">
        <v>1729.2</v>
      </c>
      <c r="F307" s="58">
        <v>7635</v>
      </c>
      <c r="G307" s="75">
        <v>13202442</v>
      </c>
      <c r="H307" s="58">
        <v>363</v>
      </c>
      <c r="I307" s="75">
        <f t="shared" si="57"/>
        <v>13202805</v>
      </c>
      <c r="J307" s="61">
        <v>1756.7</v>
      </c>
      <c r="K307" s="22">
        <f t="shared" si="54"/>
        <v>7826</v>
      </c>
      <c r="L307" s="22">
        <f t="shared" si="58"/>
        <v>7826</v>
      </c>
      <c r="M307" s="82">
        <f t="shared" si="59"/>
        <v>13747934.200000001</v>
      </c>
      <c r="N307" s="22">
        <f t="shared" si="65"/>
        <v>0</v>
      </c>
      <c r="O307" s="82">
        <f t="shared" si="60"/>
        <v>13747934.200000001</v>
      </c>
      <c r="P307" s="23">
        <f t="shared" si="66"/>
        <v>545129.20000000112</v>
      </c>
      <c r="Q307" s="64">
        <f t="shared" si="67"/>
        <v>4.1288892776951649E-2</v>
      </c>
      <c r="R307" s="67">
        <f t="shared" si="63"/>
        <v>27.5</v>
      </c>
      <c r="S307" s="55">
        <f t="shared" si="64"/>
        <v>1.5903307888040712E-2</v>
      </c>
      <c r="U307" s="1">
        <f t="shared" si="61"/>
        <v>7826</v>
      </c>
      <c r="V307" s="2"/>
      <c r="W307" s="37"/>
    </row>
    <row r="308" spans="1:23" ht="14.4" x14ac:dyDescent="0.55000000000000004">
      <c r="A308" s="1">
        <f t="shared" si="62"/>
        <v>301</v>
      </c>
      <c r="B308" s="84">
        <v>6921</v>
      </c>
      <c r="C308" s="84">
        <v>6921</v>
      </c>
      <c r="D308" s="34" t="s">
        <v>317</v>
      </c>
      <c r="E308" s="47">
        <v>328.1</v>
      </c>
      <c r="F308" s="57">
        <v>7652</v>
      </c>
      <c r="G308" s="74">
        <v>2510621</v>
      </c>
      <c r="H308" s="57">
        <v>0</v>
      </c>
      <c r="I308" s="74">
        <f t="shared" si="57"/>
        <v>2510621</v>
      </c>
      <c r="J308" s="60">
        <v>340.1</v>
      </c>
      <c r="K308" s="20">
        <f t="shared" si="54"/>
        <v>7843</v>
      </c>
      <c r="L308" s="20">
        <f t="shared" si="58"/>
        <v>7843</v>
      </c>
      <c r="M308" s="81">
        <f t="shared" si="59"/>
        <v>2667404.3000000003</v>
      </c>
      <c r="N308" s="20">
        <f t="shared" si="65"/>
        <v>0</v>
      </c>
      <c r="O308" s="81">
        <f t="shared" si="60"/>
        <v>2667404.3000000003</v>
      </c>
      <c r="P308" s="21">
        <f t="shared" si="66"/>
        <v>156783.30000000028</v>
      </c>
      <c r="Q308" s="63">
        <f t="shared" si="67"/>
        <v>6.2448015849465244E-2</v>
      </c>
      <c r="R308" s="66">
        <f t="shared" ref="R308:R332" si="68">J308-E308</f>
        <v>12</v>
      </c>
      <c r="S308" s="54">
        <f t="shared" ref="S308:S332" si="69">R308/E308</f>
        <v>3.6574215178299299E-2</v>
      </c>
      <c r="U308" s="1">
        <f t="shared" si="61"/>
        <v>7843</v>
      </c>
      <c r="V308" s="2"/>
      <c r="W308" s="37"/>
    </row>
    <row r="309" spans="1:23" ht="14.4" x14ac:dyDescent="0.55000000000000004">
      <c r="A309" s="1">
        <f t="shared" si="62"/>
        <v>302</v>
      </c>
      <c r="B309" s="84">
        <v>6930</v>
      </c>
      <c r="C309" s="84">
        <v>6930</v>
      </c>
      <c r="D309" s="34" t="s">
        <v>318</v>
      </c>
      <c r="E309" s="47">
        <v>785.9</v>
      </c>
      <c r="F309" s="57">
        <v>7635</v>
      </c>
      <c r="G309" s="74">
        <v>6000347</v>
      </c>
      <c r="H309" s="57">
        <v>0</v>
      </c>
      <c r="I309" s="74">
        <f t="shared" si="57"/>
        <v>6000347</v>
      </c>
      <c r="J309" s="60">
        <v>779.5</v>
      </c>
      <c r="K309" s="20">
        <f t="shared" si="54"/>
        <v>7826</v>
      </c>
      <c r="L309" s="20">
        <f t="shared" si="58"/>
        <v>7826</v>
      </c>
      <c r="M309" s="81">
        <f t="shared" si="59"/>
        <v>6100367</v>
      </c>
      <c r="N309" s="20">
        <f t="shared" si="65"/>
        <v>0</v>
      </c>
      <c r="O309" s="81">
        <f t="shared" si="60"/>
        <v>6100367</v>
      </c>
      <c r="P309" s="21">
        <f t="shared" si="66"/>
        <v>100020</v>
      </c>
      <c r="Q309" s="63">
        <f t="shared" si="67"/>
        <v>1.6669035974086165E-2</v>
      </c>
      <c r="R309" s="66">
        <f t="shared" si="68"/>
        <v>-6.3999999999999773</v>
      </c>
      <c r="S309" s="54">
        <f t="shared" si="69"/>
        <v>-8.1435297111591524E-3</v>
      </c>
      <c r="U309" s="1">
        <f t="shared" si="61"/>
        <v>7826</v>
      </c>
      <c r="V309" s="2"/>
      <c r="W309" s="37"/>
    </row>
    <row r="310" spans="1:23" ht="14.4" x14ac:dyDescent="0.55000000000000004">
      <c r="A310" s="1">
        <f t="shared" si="62"/>
        <v>303</v>
      </c>
      <c r="B310" s="84">
        <v>6937</v>
      </c>
      <c r="C310" s="84">
        <v>6937</v>
      </c>
      <c r="D310" s="34" t="s">
        <v>319</v>
      </c>
      <c r="E310" s="47">
        <v>405</v>
      </c>
      <c r="F310" s="57">
        <v>7635</v>
      </c>
      <c r="G310" s="74">
        <v>3092175</v>
      </c>
      <c r="H310" s="57">
        <v>97342</v>
      </c>
      <c r="I310" s="74">
        <f t="shared" si="57"/>
        <v>3189517</v>
      </c>
      <c r="J310" s="60">
        <v>384</v>
      </c>
      <c r="K310" s="20">
        <f t="shared" si="54"/>
        <v>7826</v>
      </c>
      <c r="L310" s="20">
        <f t="shared" si="58"/>
        <v>7826</v>
      </c>
      <c r="M310" s="81">
        <f t="shared" si="59"/>
        <v>3005184</v>
      </c>
      <c r="N310" s="20">
        <f t="shared" si="65"/>
        <v>117912.75</v>
      </c>
      <c r="O310" s="81">
        <f t="shared" si="60"/>
        <v>3123096.75</v>
      </c>
      <c r="P310" s="21">
        <f t="shared" si="66"/>
        <v>-66420.25</v>
      </c>
      <c r="Q310" s="63">
        <f t="shared" si="67"/>
        <v>-2.0824548042854139E-2</v>
      </c>
      <c r="R310" s="66">
        <f t="shared" si="68"/>
        <v>-21</v>
      </c>
      <c r="S310" s="54">
        <f t="shared" si="69"/>
        <v>-5.185185185185185E-2</v>
      </c>
      <c r="U310" s="1">
        <f t="shared" si="61"/>
        <v>7826</v>
      </c>
      <c r="V310" s="2"/>
      <c r="W310" s="37"/>
    </row>
    <row r="311" spans="1:23" ht="14.4" x14ac:dyDescent="0.55000000000000004">
      <c r="A311" s="1">
        <f t="shared" si="62"/>
        <v>304</v>
      </c>
      <c r="B311" s="84">
        <v>6943</v>
      </c>
      <c r="C311" s="84">
        <v>6943</v>
      </c>
      <c r="D311" s="34" t="s">
        <v>320</v>
      </c>
      <c r="E311" s="47">
        <v>268.2</v>
      </c>
      <c r="F311" s="57">
        <v>7635</v>
      </c>
      <c r="G311" s="74">
        <v>2047707</v>
      </c>
      <c r="H311" s="57">
        <v>0</v>
      </c>
      <c r="I311" s="74">
        <f t="shared" si="57"/>
        <v>2047707</v>
      </c>
      <c r="J311" s="60">
        <v>254.3</v>
      </c>
      <c r="K311" s="20">
        <f t="shared" si="54"/>
        <v>7826</v>
      </c>
      <c r="L311" s="20">
        <f t="shared" si="58"/>
        <v>7826</v>
      </c>
      <c r="M311" s="81">
        <f t="shared" si="59"/>
        <v>1990151.8</v>
      </c>
      <c r="N311" s="20">
        <f t="shared" si="65"/>
        <v>78032.270000000019</v>
      </c>
      <c r="O311" s="81">
        <f t="shared" si="60"/>
        <v>2068184.07</v>
      </c>
      <c r="P311" s="21">
        <f t="shared" si="66"/>
        <v>20477.070000000065</v>
      </c>
      <c r="Q311" s="63">
        <f t="shared" si="67"/>
        <v>1.0000000000000031E-2</v>
      </c>
      <c r="R311" s="66">
        <f t="shared" si="68"/>
        <v>-13.899999999999977</v>
      </c>
      <c r="S311" s="54">
        <f t="shared" si="69"/>
        <v>-5.1826994780014832E-2</v>
      </c>
      <c r="U311" s="1">
        <f t="shared" si="61"/>
        <v>7826</v>
      </c>
      <c r="V311" s="2"/>
      <c r="W311" s="37"/>
    </row>
    <row r="312" spans="1:23" ht="14.4" x14ac:dyDescent="0.55000000000000004">
      <c r="A312" s="1">
        <f t="shared" si="62"/>
        <v>305</v>
      </c>
      <c r="B312" s="84">
        <v>6264</v>
      </c>
      <c r="C312" s="84">
        <v>6264</v>
      </c>
      <c r="D312" s="35" t="s">
        <v>321</v>
      </c>
      <c r="E312" s="48">
        <v>947.2</v>
      </c>
      <c r="F312" s="58">
        <v>7666</v>
      </c>
      <c r="G312" s="75">
        <v>7261235</v>
      </c>
      <c r="H312" s="58">
        <v>0</v>
      </c>
      <c r="I312" s="75">
        <f t="shared" si="57"/>
        <v>7261235</v>
      </c>
      <c r="J312" s="61">
        <v>940.8</v>
      </c>
      <c r="K312" s="22">
        <f t="shared" si="54"/>
        <v>7857</v>
      </c>
      <c r="L312" s="22">
        <f t="shared" si="58"/>
        <v>7857</v>
      </c>
      <c r="M312" s="82">
        <f t="shared" si="59"/>
        <v>7391865.5999999996</v>
      </c>
      <c r="N312" s="22">
        <f t="shared" si="65"/>
        <v>0</v>
      </c>
      <c r="O312" s="82">
        <f t="shared" si="60"/>
        <v>7391865.5999999996</v>
      </c>
      <c r="P312" s="23">
        <f t="shared" si="66"/>
        <v>130630.59999999963</v>
      </c>
      <c r="Q312" s="64">
        <f t="shared" si="67"/>
        <v>1.7990135286903623E-2</v>
      </c>
      <c r="R312" s="67">
        <f t="shared" si="68"/>
        <v>-6.4000000000000909</v>
      </c>
      <c r="S312" s="55">
        <f t="shared" si="69"/>
        <v>-6.7567567567568525E-3</v>
      </c>
      <c r="U312" s="1">
        <f t="shared" si="61"/>
        <v>7857</v>
      </c>
      <c r="V312" s="2"/>
      <c r="W312" s="37"/>
    </row>
    <row r="313" spans="1:23" ht="14.4" x14ac:dyDescent="0.55000000000000004">
      <c r="A313" s="1">
        <f t="shared" si="62"/>
        <v>306</v>
      </c>
      <c r="B313" s="84">
        <v>6950</v>
      </c>
      <c r="C313" s="84">
        <v>6950</v>
      </c>
      <c r="D313" s="34" t="s">
        <v>322</v>
      </c>
      <c r="E313" s="47">
        <v>1363.5</v>
      </c>
      <c r="F313" s="57">
        <v>7635</v>
      </c>
      <c r="G313" s="74">
        <v>10410323</v>
      </c>
      <c r="H313" s="57">
        <v>26736</v>
      </c>
      <c r="I313" s="74">
        <f t="shared" si="57"/>
        <v>10437059</v>
      </c>
      <c r="J313" s="60">
        <v>1327.5</v>
      </c>
      <c r="K313" s="20">
        <f t="shared" si="54"/>
        <v>7826</v>
      </c>
      <c r="L313" s="20">
        <f t="shared" si="58"/>
        <v>7826</v>
      </c>
      <c r="M313" s="81">
        <f t="shared" si="59"/>
        <v>10389015</v>
      </c>
      <c r="N313" s="20">
        <f t="shared" si="65"/>
        <v>125411.23000000045</v>
      </c>
      <c r="O313" s="81">
        <f t="shared" si="60"/>
        <v>10514426.23</v>
      </c>
      <c r="P313" s="21">
        <f t="shared" si="66"/>
        <v>77367.230000000447</v>
      </c>
      <c r="Q313" s="63">
        <f t="shared" si="67"/>
        <v>7.4127424210211372E-3</v>
      </c>
      <c r="R313" s="66">
        <f t="shared" si="68"/>
        <v>-36</v>
      </c>
      <c r="S313" s="54">
        <f t="shared" si="69"/>
        <v>-2.6402640264026403E-2</v>
      </c>
      <c r="U313" s="1">
        <f t="shared" si="61"/>
        <v>7826</v>
      </c>
      <c r="V313" s="2"/>
      <c r="W313" s="37"/>
    </row>
    <row r="314" spans="1:23" ht="14.4" x14ac:dyDescent="0.55000000000000004">
      <c r="A314" s="1">
        <f t="shared" si="62"/>
        <v>307</v>
      </c>
      <c r="B314" s="84">
        <v>6957</v>
      </c>
      <c r="C314" s="84">
        <v>6957</v>
      </c>
      <c r="D314" s="34" t="s">
        <v>323</v>
      </c>
      <c r="E314" s="47">
        <v>8678.6</v>
      </c>
      <c r="F314" s="57">
        <v>7635</v>
      </c>
      <c r="G314" s="74">
        <v>66261111</v>
      </c>
      <c r="H314" s="57">
        <v>0</v>
      </c>
      <c r="I314" s="74">
        <f t="shared" si="57"/>
        <v>66261111</v>
      </c>
      <c r="J314" s="60">
        <v>8614.2000000000007</v>
      </c>
      <c r="K314" s="20">
        <f t="shared" si="54"/>
        <v>7826</v>
      </c>
      <c r="L314" s="20">
        <f t="shared" si="58"/>
        <v>7826</v>
      </c>
      <c r="M314" s="81">
        <f t="shared" si="59"/>
        <v>67414729.200000003</v>
      </c>
      <c r="N314" s="20">
        <f t="shared" si="65"/>
        <v>0</v>
      </c>
      <c r="O314" s="81">
        <f t="shared" si="60"/>
        <v>67414729.200000003</v>
      </c>
      <c r="P314" s="21">
        <f t="shared" si="66"/>
        <v>1153618.200000003</v>
      </c>
      <c r="Q314" s="63">
        <f t="shared" si="67"/>
        <v>1.7410184987692146E-2</v>
      </c>
      <c r="R314" s="66">
        <f t="shared" si="68"/>
        <v>-64.399999999999636</v>
      </c>
      <c r="S314" s="54">
        <f t="shared" si="69"/>
        <v>-7.4205517018873591E-3</v>
      </c>
      <c r="U314" s="1">
        <f t="shared" si="61"/>
        <v>7826</v>
      </c>
      <c r="V314" s="2"/>
      <c r="W314" s="37"/>
    </row>
    <row r="315" spans="1:23" ht="14.4" x14ac:dyDescent="0.55000000000000004">
      <c r="A315" s="1">
        <f t="shared" si="62"/>
        <v>308</v>
      </c>
      <c r="B315" s="84">
        <v>5922</v>
      </c>
      <c r="C315" s="84">
        <v>5922</v>
      </c>
      <c r="D315" s="34" t="s">
        <v>324</v>
      </c>
      <c r="E315" s="47">
        <v>763.8</v>
      </c>
      <c r="F315" s="57">
        <v>7656</v>
      </c>
      <c r="G315" s="74">
        <v>5847653</v>
      </c>
      <c r="H315" s="57">
        <v>0</v>
      </c>
      <c r="I315" s="74">
        <f t="shared" si="57"/>
        <v>5847653</v>
      </c>
      <c r="J315" s="60">
        <v>750.2</v>
      </c>
      <c r="K315" s="20">
        <f t="shared" si="54"/>
        <v>7847</v>
      </c>
      <c r="L315" s="20">
        <f t="shared" si="58"/>
        <v>7847</v>
      </c>
      <c r="M315" s="81">
        <f t="shared" si="59"/>
        <v>5886819.4000000004</v>
      </c>
      <c r="N315" s="20">
        <f t="shared" si="65"/>
        <v>19310.129999999888</v>
      </c>
      <c r="O315" s="81">
        <f t="shared" si="60"/>
        <v>5906129.5300000003</v>
      </c>
      <c r="P315" s="21">
        <f t="shared" si="66"/>
        <v>58476.530000000261</v>
      </c>
      <c r="Q315" s="63">
        <f t="shared" si="67"/>
        <v>1.0000000000000045E-2</v>
      </c>
      <c r="R315" s="66">
        <f t="shared" si="68"/>
        <v>-13.599999999999909</v>
      </c>
      <c r="S315" s="54">
        <f t="shared" si="69"/>
        <v>-1.7805708300602133E-2</v>
      </c>
      <c r="U315" s="1">
        <f t="shared" si="61"/>
        <v>7847</v>
      </c>
      <c r="V315" s="2"/>
      <c r="W315" s="37"/>
    </row>
    <row r="316" spans="1:23" ht="14.4" x14ac:dyDescent="0.55000000000000004">
      <c r="A316" s="1">
        <f t="shared" si="62"/>
        <v>309</v>
      </c>
      <c r="B316" s="84">
        <v>819</v>
      </c>
      <c r="C316" s="84">
        <v>819</v>
      </c>
      <c r="D316" s="34" t="s">
        <v>325</v>
      </c>
      <c r="E316" s="47">
        <v>559.29999999999995</v>
      </c>
      <c r="F316" s="57">
        <v>7635</v>
      </c>
      <c r="G316" s="74">
        <v>4270256</v>
      </c>
      <c r="H316" s="57">
        <v>0</v>
      </c>
      <c r="I316" s="74">
        <f t="shared" si="57"/>
        <v>4270256</v>
      </c>
      <c r="J316" s="60">
        <v>580.5</v>
      </c>
      <c r="K316" s="20">
        <f t="shared" si="54"/>
        <v>7826</v>
      </c>
      <c r="L316" s="20">
        <f t="shared" si="58"/>
        <v>7826</v>
      </c>
      <c r="M316" s="81">
        <f t="shared" si="59"/>
        <v>4542993</v>
      </c>
      <c r="N316" s="20">
        <f t="shared" si="65"/>
        <v>0</v>
      </c>
      <c r="O316" s="81">
        <f t="shared" si="60"/>
        <v>4542993</v>
      </c>
      <c r="P316" s="21">
        <f t="shared" si="66"/>
        <v>272737</v>
      </c>
      <c r="Q316" s="63">
        <f t="shared" si="67"/>
        <v>6.386900457490137E-2</v>
      </c>
      <c r="R316" s="66">
        <f t="shared" si="68"/>
        <v>21.200000000000045</v>
      </c>
      <c r="S316" s="54">
        <f t="shared" si="69"/>
        <v>3.7904523511532354E-2</v>
      </c>
      <c r="U316" s="1">
        <f t="shared" si="61"/>
        <v>7826</v>
      </c>
      <c r="V316" s="2"/>
      <c r="W316" s="37"/>
    </row>
    <row r="317" spans="1:23" ht="14.4" x14ac:dyDescent="0.55000000000000004">
      <c r="A317" s="1">
        <f t="shared" si="62"/>
        <v>310</v>
      </c>
      <c r="B317" s="84">
        <v>6969</v>
      </c>
      <c r="C317" s="84">
        <v>6969</v>
      </c>
      <c r="D317" s="35" t="s">
        <v>326</v>
      </c>
      <c r="E317" s="48">
        <v>356.3</v>
      </c>
      <c r="F317" s="58">
        <v>7770</v>
      </c>
      <c r="G317" s="75">
        <v>2768451</v>
      </c>
      <c r="H317" s="58">
        <v>0</v>
      </c>
      <c r="I317" s="75">
        <f t="shared" si="57"/>
        <v>2768451</v>
      </c>
      <c r="J317" s="61">
        <v>350.7</v>
      </c>
      <c r="K317" s="22">
        <f t="shared" si="54"/>
        <v>7961</v>
      </c>
      <c r="L317" s="22">
        <f t="shared" si="58"/>
        <v>7961</v>
      </c>
      <c r="M317" s="82">
        <f t="shared" si="59"/>
        <v>2791922.6999999997</v>
      </c>
      <c r="N317" s="22">
        <f t="shared" si="65"/>
        <v>4212.8100000005215</v>
      </c>
      <c r="O317" s="82">
        <f t="shared" si="60"/>
        <v>2796135.5100000002</v>
      </c>
      <c r="P317" s="23">
        <f t="shared" si="66"/>
        <v>27684.510000000242</v>
      </c>
      <c r="Q317" s="64">
        <f t="shared" si="67"/>
        <v>1.0000000000000087E-2</v>
      </c>
      <c r="R317" s="67">
        <f t="shared" si="68"/>
        <v>-5.6000000000000227</v>
      </c>
      <c r="S317" s="55">
        <f t="shared" si="69"/>
        <v>-1.571709233791755E-2</v>
      </c>
      <c r="U317" s="1">
        <f t="shared" si="61"/>
        <v>7961</v>
      </c>
      <c r="V317" s="2"/>
      <c r="W317" s="37"/>
    </row>
    <row r="318" spans="1:23" ht="14.4" x14ac:dyDescent="0.55000000000000004">
      <c r="A318" s="1">
        <f t="shared" si="62"/>
        <v>311</v>
      </c>
      <c r="B318" s="84">
        <v>6975</v>
      </c>
      <c r="C318" s="84">
        <v>6975</v>
      </c>
      <c r="D318" s="34" t="s">
        <v>327</v>
      </c>
      <c r="E318" s="47">
        <v>1235.0999999999999</v>
      </c>
      <c r="F318" s="57">
        <v>7635</v>
      </c>
      <c r="G318" s="74">
        <v>9429989</v>
      </c>
      <c r="H318" s="57">
        <v>0</v>
      </c>
      <c r="I318" s="74">
        <f t="shared" si="57"/>
        <v>9429989</v>
      </c>
      <c r="J318" s="60">
        <v>1250.4000000000001</v>
      </c>
      <c r="K318" s="20">
        <f t="shared" si="54"/>
        <v>7826</v>
      </c>
      <c r="L318" s="20">
        <f t="shared" si="58"/>
        <v>7826</v>
      </c>
      <c r="M318" s="81">
        <f t="shared" si="59"/>
        <v>9785630.4000000004</v>
      </c>
      <c r="N318" s="20">
        <f t="shared" si="65"/>
        <v>0</v>
      </c>
      <c r="O318" s="81">
        <f t="shared" si="60"/>
        <v>9785630.4000000004</v>
      </c>
      <c r="P318" s="21">
        <f t="shared" si="66"/>
        <v>355641.40000000037</v>
      </c>
      <c r="Q318" s="63">
        <f t="shared" si="67"/>
        <v>3.7713872200699321E-2</v>
      </c>
      <c r="R318" s="66">
        <f t="shared" si="68"/>
        <v>15.300000000000182</v>
      </c>
      <c r="S318" s="54">
        <f t="shared" si="69"/>
        <v>1.2387660918144429E-2</v>
      </c>
      <c r="U318" s="1">
        <f t="shared" si="61"/>
        <v>7826</v>
      </c>
      <c r="V318" s="2"/>
      <c r="W318" s="37"/>
    </row>
    <row r="319" spans="1:23" ht="14.4" x14ac:dyDescent="0.55000000000000004">
      <c r="A319" s="1">
        <f t="shared" si="62"/>
        <v>312</v>
      </c>
      <c r="B319" s="84">
        <v>6983</v>
      </c>
      <c r="C319" s="84">
        <v>6983</v>
      </c>
      <c r="D319" s="34" t="s">
        <v>328</v>
      </c>
      <c r="E319" s="47">
        <v>938.4</v>
      </c>
      <c r="F319" s="57">
        <v>7635</v>
      </c>
      <c r="G319" s="74">
        <v>7164684</v>
      </c>
      <c r="H319" s="57">
        <v>0</v>
      </c>
      <c r="I319" s="74">
        <f t="shared" si="57"/>
        <v>7164684</v>
      </c>
      <c r="J319" s="60">
        <v>949.5</v>
      </c>
      <c r="K319" s="20">
        <f t="shared" si="54"/>
        <v>7826</v>
      </c>
      <c r="L319" s="20">
        <f t="shared" si="58"/>
        <v>7826</v>
      </c>
      <c r="M319" s="81">
        <f t="shared" si="59"/>
        <v>7430787</v>
      </c>
      <c r="N319" s="20">
        <f t="shared" si="65"/>
        <v>0</v>
      </c>
      <c r="O319" s="81">
        <f t="shared" si="60"/>
        <v>7430787</v>
      </c>
      <c r="P319" s="21">
        <f t="shared" si="66"/>
        <v>266103</v>
      </c>
      <c r="Q319" s="63">
        <f t="shared" si="67"/>
        <v>3.7140926243223009E-2</v>
      </c>
      <c r="R319" s="66">
        <f t="shared" si="68"/>
        <v>11.100000000000023</v>
      </c>
      <c r="S319" s="54">
        <f t="shared" si="69"/>
        <v>1.1828644501278797E-2</v>
      </c>
      <c r="U319" s="1">
        <f t="shared" si="61"/>
        <v>7826</v>
      </c>
      <c r="V319" s="2"/>
      <c r="W319" s="37"/>
    </row>
    <row r="320" spans="1:23" ht="14.4" x14ac:dyDescent="0.55000000000000004">
      <c r="A320" s="1">
        <f t="shared" si="62"/>
        <v>313</v>
      </c>
      <c r="B320" s="84">
        <v>6985</v>
      </c>
      <c r="C320" s="84">
        <v>6985</v>
      </c>
      <c r="D320" s="34" t="s">
        <v>329</v>
      </c>
      <c r="E320" s="47">
        <v>786.7</v>
      </c>
      <c r="F320" s="57">
        <v>7635</v>
      </c>
      <c r="G320" s="74">
        <v>6006455</v>
      </c>
      <c r="H320" s="57">
        <v>85074</v>
      </c>
      <c r="I320" s="74">
        <f t="shared" si="57"/>
        <v>6091529</v>
      </c>
      <c r="J320" s="60">
        <v>757.6</v>
      </c>
      <c r="K320" s="20">
        <f t="shared" si="54"/>
        <v>7826</v>
      </c>
      <c r="L320" s="20">
        <f t="shared" si="58"/>
        <v>7826</v>
      </c>
      <c r="M320" s="81">
        <f t="shared" si="59"/>
        <v>5928977.6000000006</v>
      </c>
      <c r="N320" s="20">
        <f t="shared" si="65"/>
        <v>137541.94999999925</v>
      </c>
      <c r="O320" s="81">
        <f t="shared" si="60"/>
        <v>6066519.5499999998</v>
      </c>
      <c r="P320" s="21">
        <f t="shared" si="66"/>
        <v>-25009.450000000186</v>
      </c>
      <c r="Q320" s="63">
        <f t="shared" si="67"/>
        <v>-4.1056112512967086E-3</v>
      </c>
      <c r="R320" s="66">
        <f t="shared" si="68"/>
        <v>-29.100000000000023</v>
      </c>
      <c r="S320" s="54">
        <f t="shared" si="69"/>
        <v>-3.6989958052624915E-2</v>
      </c>
      <c r="U320" s="1">
        <f t="shared" si="61"/>
        <v>7826</v>
      </c>
      <c r="V320" s="2"/>
      <c r="W320" s="37"/>
    </row>
    <row r="321" spans="1:24" ht="14.4" x14ac:dyDescent="0.55000000000000004">
      <c r="A321" s="1">
        <f t="shared" si="62"/>
        <v>314</v>
      </c>
      <c r="B321" s="84">
        <v>6987</v>
      </c>
      <c r="C321" s="84">
        <v>6987</v>
      </c>
      <c r="D321" s="34" t="s">
        <v>330</v>
      </c>
      <c r="E321" s="47">
        <v>601.79999999999995</v>
      </c>
      <c r="F321" s="57">
        <v>7635</v>
      </c>
      <c r="G321" s="74">
        <v>4594743</v>
      </c>
      <c r="H321" s="57">
        <v>8344</v>
      </c>
      <c r="I321" s="74">
        <f t="shared" si="57"/>
        <v>4603087</v>
      </c>
      <c r="J321" s="60">
        <v>578.79999999999995</v>
      </c>
      <c r="K321" s="20">
        <f t="shared" si="54"/>
        <v>7826</v>
      </c>
      <c r="L321" s="20">
        <f t="shared" si="58"/>
        <v>7826</v>
      </c>
      <c r="M321" s="81">
        <f t="shared" si="59"/>
        <v>4529688.8</v>
      </c>
      <c r="N321" s="20">
        <f t="shared" si="65"/>
        <v>111001.62999999989</v>
      </c>
      <c r="O321" s="81">
        <f t="shared" si="60"/>
        <v>4640690.43</v>
      </c>
      <c r="P321" s="21">
        <f t="shared" si="66"/>
        <v>37603.429999999702</v>
      </c>
      <c r="Q321" s="63">
        <f t="shared" si="67"/>
        <v>8.169176467878991E-3</v>
      </c>
      <c r="R321" s="66">
        <f t="shared" si="68"/>
        <v>-23</v>
      </c>
      <c r="S321" s="54">
        <f t="shared" si="69"/>
        <v>-3.8218677301429048E-2</v>
      </c>
      <c r="U321" s="1">
        <f t="shared" si="61"/>
        <v>7826</v>
      </c>
      <c r="V321" s="2"/>
      <c r="W321" s="37"/>
    </row>
    <row r="322" spans="1:24" ht="14.4" x14ac:dyDescent="0.55000000000000004">
      <c r="A322" s="1">
        <f t="shared" si="62"/>
        <v>315</v>
      </c>
      <c r="B322" s="84">
        <v>6990</v>
      </c>
      <c r="C322" s="84">
        <v>6990</v>
      </c>
      <c r="D322" s="35" t="s">
        <v>331</v>
      </c>
      <c r="E322" s="48">
        <v>795.1</v>
      </c>
      <c r="F322" s="58">
        <v>7635</v>
      </c>
      <c r="G322" s="75">
        <v>6070589</v>
      </c>
      <c r="H322" s="58">
        <v>0</v>
      </c>
      <c r="I322" s="75">
        <f t="shared" si="57"/>
        <v>6070589</v>
      </c>
      <c r="J322" s="61">
        <v>757.3</v>
      </c>
      <c r="K322" s="22">
        <f t="shared" si="54"/>
        <v>7826</v>
      </c>
      <c r="L322" s="22">
        <f t="shared" si="58"/>
        <v>7826</v>
      </c>
      <c r="M322" s="82">
        <f t="shared" si="59"/>
        <v>5926629.7999999998</v>
      </c>
      <c r="N322" s="22">
        <f t="shared" si="65"/>
        <v>204665.08999999985</v>
      </c>
      <c r="O322" s="82">
        <f t="shared" si="60"/>
        <v>6131294.8899999997</v>
      </c>
      <c r="P322" s="23">
        <f t="shared" si="66"/>
        <v>60705.889999999665</v>
      </c>
      <c r="Q322" s="64">
        <f t="shared" si="67"/>
        <v>9.9999999999999447E-3</v>
      </c>
      <c r="R322" s="67">
        <f t="shared" si="68"/>
        <v>-37.800000000000068</v>
      </c>
      <c r="S322" s="55">
        <f t="shared" si="69"/>
        <v>-4.7541189787448201E-2</v>
      </c>
      <c r="U322" s="1">
        <f t="shared" si="61"/>
        <v>7826</v>
      </c>
      <c r="V322" s="2"/>
      <c r="W322" s="37"/>
    </row>
    <row r="323" spans="1:24" ht="14.4" x14ac:dyDescent="0.55000000000000004">
      <c r="A323" s="1">
        <f t="shared" si="62"/>
        <v>316</v>
      </c>
      <c r="B323" s="84">
        <v>6961</v>
      </c>
      <c r="C323" s="84">
        <v>6961</v>
      </c>
      <c r="D323" s="34" t="s">
        <v>332</v>
      </c>
      <c r="E323" s="47">
        <v>3200.2</v>
      </c>
      <c r="F323" s="57">
        <v>7655</v>
      </c>
      <c r="G323" s="74">
        <v>24497531</v>
      </c>
      <c r="H323" s="57">
        <v>0</v>
      </c>
      <c r="I323" s="74">
        <f t="shared" si="57"/>
        <v>24497531</v>
      </c>
      <c r="J323" s="60">
        <v>3189.7</v>
      </c>
      <c r="K323" s="20">
        <f t="shared" si="54"/>
        <v>7846</v>
      </c>
      <c r="L323" s="20">
        <f t="shared" si="58"/>
        <v>7846</v>
      </c>
      <c r="M323" s="81">
        <f t="shared" si="59"/>
        <v>25026386.199999999</v>
      </c>
      <c r="N323" s="20">
        <f t="shared" si="65"/>
        <v>0</v>
      </c>
      <c r="O323" s="81">
        <f t="shared" si="60"/>
        <v>25026386.199999999</v>
      </c>
      <c r="P323" s="21">
        <f t="shared" si="66"/>
        <v>528855.19999999925</v>
      </c>
      <c r="Q323" s="63">
        <f t="shared" si="67"/>
        <v>2.1588102082613927E-2</v>
      </c>
      <c r="R323" s="66">
        <f t="shared" si="68"/>
        <v>-10.5</v>
      </c>
      <c r="S323" s="54">
        <f t="shared" si="69"/>
        <v>-3.2810449346915818E-3</v>
      </c>
      <c r="U323" s="1">
        <f t="shared" si="61"/>
        <v>7846</v>
      </c>
      <c r="V323" s="2"/>
      <c r="W323" s="37"/>
    </row>
    <row r="324" spans="1:24" ht="14.4" x14ac:dyDescent="0.55000000000000004">
      <c r="A324" s="1">
        <f t="shared" si="62"/>
        <v>317</v>
      </c>
      <c r="B324" s="84">
        <v>6992</v>
      </c>
      <c r="C324" s="84">
        <v>6992</v>
      </c>
      <c r="D324" s="34" t="s">
        <v>333</v>
      </c>
      <c r="E324" s="47">
        <v>531.70000000000005</v>
      </c>
      <c r="F324" s="57">
        <v>7635</v>
      </c>
      <c r="G324" s="74">
        <v>4059530</v>
      </c>
      <c r="H324" s="57">
        <v>0</v>
      </c>
      <c r="I324" s="74">
        <f t="shared" si="57"/>
        <v>4059530</v>
      </c>
      <c r="J324" s="60">
        <v>532.9</v>
      </c>
      <c r="K324" s="20">
        <f t="shared" si="54"/>
        <v>7826</v>
      </c>
      <c r="L324" s="20">
        <f t="shared" si="58"/>
        <v>7826</v>
      </c>
      <c r="M324" s="81">
        <f t="shared" si="59"/>
        <v>4170475.4</v>
      </c>
      <c r="N324" s="20">
        <f t="shared" si="65"/>
        <v>0</v>
      </c>
      <c r="O324" s="81">
        <f t="shared" si="60"/>
        <v>4170475.4</v>
      </c>
      <c r="P324" s="21">
        <f t="shared" si="66"/>
        <v>110945.39999999991</v>
      </c>
      <c r="Q324" s="63">
        <f t="shared" si="67"/>
        <v>2.732961697536412E-2</v>
      </c>
      <c r="R324" s="66">
        <f t="shared" si="68"/>
        <v>1.1999999999999318</v>
      </c>
      <c r="S324" s="54">
        <f t="shared" si="69"/>
        <v>2.2569117923639868E-3</v>
      </c>
      <c r="U324" s="1">
        <f t="shared" si="61"/>
        <v>7826</v>
      </c>
      <c r="V324" s="2"/>
      <c r="W324" s="37"/>
    </row>
    <row r="325" spans="1:24" ht="14.4" x14ac:dyDescent="0.55000000000000004">
      <c r="A325" s="1">
        <f t="shared" si="62"/>
        <v>318</v>
      </c>
      <c r="B325" s="84">
        <v>7002</v>
      </c>
      <c r="C325" s="84">
        <v>7002</v>
      </c>
      <c r="D325" s="34" t="s">
        <v>334</v>
      </c>
      <c r="E325" s="47">
        <v>184.4</v>
      </c>
      <c r="F325" s="57">
        <v>7635</v>
      </c>
      <c r="G325" s="74">
        <v>1407894</v>
      </c>
      <c r="H325" s="57">
        <v>37122</v>
      </c>
      <c r="I325" s="74">
        <f t="shared" si="57"/>
        <v>1445016</v>
      </c>
      <c r="J325" s="60">
        <v>192.7</v>
      </c>
      <c r="K325" s="20">
        <f t="shared" si="54"/>
        <v>7826</v>
      </c>
      <c r="L325" s="20">
        <f t="shared" si="58"/>
        <v>7826</v>
      </c>
      <c r="M325" s="81">
        <f t="shared" si="59"/>
        <v>1508070.2</v>
      </c>
      <c r="N325" s="20">
        <f t="shared" si="65"/>
        <v>0</v>
      </c>
      <c r="O325" s="81">
        <f t="shared" si="60"/>
        <v>1508070.2</v>
      </c>
      <c r="P325" s="21">
        <f t="shared" si="66"/>
        <v>63054.199999999953</v>
      </c>
      <c r="Q325" s="63">
        <f t="shared" si="67"/>
        <v>4.3635641404662612E-2</v>
      </c>
      <c r="R325" s="66">
        <f t="shared" si="68"/>
        <v>8.2999999999999829</v>
      </c>
      <c r="S325" s="54">
        <f t="shared" si="69"/>
        <v>4.5010845986984724E-2</v>
      </c>
      <c r="U325" s="1">
        <f t="shared" si="61"/>
        <v>7826</v>
      </c>
      <c r="V325" s="2"/>
      <c r="W325" s="37"/>
    </row>
    <row r="326" spans="1:24" ht="14.4" x14ac:dyDescent="0.55000000000000004">
      <c r="A326" s="1">
        <f t="shared" si="62"/>
        <v>319</v>
      </c>
      <c r="B326" s="84">
        <v>7029</v>
      </c>
      <c r="C326" s="84">
        <v>7029</v>
      </c>
      <c r="D326" s="34" t="s">
        <v>335</v>
      </c>
      <c r="E326" s="47">
        <v>1160.2</v>
      </c>
      <c r="F326" s="57">
        <v>7635</v>
      </c>
      <c r="G326" s="74">
        <v>8858127</v>
      </c>
      <c r="H326" s="57">
        <v>0</v>
      </c>
      <c r="I326" s="74">
        <f t="shared" si="57"/>
        <v>8858127</v>
      </c>
      <c r="J326" s="60">
        <v>1151</v>
      </c>
      <c r="K326" s="20">
        <f t="shared" si="54"/>
        <v>7826</v>
      </c>
      <c r="L326" s="20">
        <f t="shared" si="58"/>
        <v>7826</v>
      </c>
      <c r="M326" s="81">
        <f t="shared" si="59"/>
        <v>9007726</v>
      </c>
      <c r="N326" s="20">
        <f t="shared" si="65"/>
        <v>0</v>
      </c>
      <c r="O326" s="81">
        <f t="shared" si="60"/>
        <v>9007726</v>
      </c>
      <c r="P326" s="21">
        <f t="shared" si="66"/>
        <v>149599</v>
      </c>
      <c r="Q326" s="63">
        <f t="shared" si="67"/>
        <v>1.6888333165690671E-2</v>
      </c>
      <c r="R326" s="66">
        <f t="shared" si="68"/>
        <v>-9.2000000000000455</v>
      </c>
      <c r="S326" s="54">
        <f t="shared" si="69"/>
        <v>-7.9296672987416352E-3</v>
      </c>
      <c r="U326" s="1">
        <f t="shared" si="61"/>
        <v>7826</v>
      </c>
      <c r="V326" s="2"/>
      <c r="W326" s="37"/>
    </row>
    <row r="327" spans="1:24" ht="14.4" x14ac:dyDescent="0.55000000000000004">
      <c r="A327" s="1">
        <f t="shared" si="62"/>
        <v>320</v>
      </c>
      <c r="B327" s="84">
        <v>7038</v>
      </c>
      <c r="C327" s="84">
        <v>7038</v>
      </c>
      <c r="D327" s="35" t="s">
        <v>336</v>
      </c>
      <c r="E327" s="48">
        <v>851.9</v>
      </c>
      <c r="F327" s="58">
        <v>7635</v>
      </c>
      <c r="G327" s="75">
        <v>6504257</v>
      </c>
      <c r="H327" s="58">
        <v>0</v>
      </c>
      <c r="I327" s="75">
        <f t="shared" si="57"/>
        <v>6504257</v>
      </c>
      <c r="J327" s="61">
        <v>851.5</v>
      </c>
      <c r="K327" s="22">
        <f t="shared" si="54"/>
        <v>7826</v>
      </c>
      <c r="L327" s="22">
        <f t="shared" si="58"/>
        <v>7826</v>
      </c>
      <c r="M327" s="82">
        <f t="shared" si="59"/>
        <v>6663839</v>
      </c>
      <c r="N327" s="22">
        <f t="shared" si="65"/>
        <v>0</v>
      </c>
      <c r="O327" s="82">
        <f t="shared" si="60"/>
        <v>6663839</v>
      </c>
      <c r="P327" s="23">
        <f t="shared" si="66"/>
        <v>159582</v>
      </c>
      <c r="Q327" s="64">
        <f t="shared" si="67"/>
        <v>2.4535008379896427E-2</v>
      </c>
      <c r="R327" s="67">
        <f t="shared" si="68"/>
        <v>-0.39999999999997726</v>
      </c>
      <c r="S327" s="55">
        <f t="shared" si="69"/>
        <v>-4.6953867824859404E-4</v>
      </c>
      <c r="U327" s="1">
        <f t="shared" si="61"/>
        <v>7826</v>
      </c>
      <c r="V327" s="2"/>
      <c r="W327" s="37"/>
    </row>
    <row r="328" spans="1:24" ht="14.4" x14ac:dyDescent="0.55000000000000004">
      <c r="A328" s="1">
        <f t="shared" si="62"/>
        <v>321</v>
      </c>
      <c r="B328" s="84">
        <v>7047</v>
      </c>
      <c r="C328" s="84">
        <v>7047</v>
      </c>
      <c r="D328" s="34" t="s">
        <v>337</v>
      </c>
      <c r="E328" s="47">
        <v>306.2</v>
      </c>
      <c r="F328" s="57">
        <v>7635</v>
      </c>
      <c r="G328" s="74">
        <v>2337837</v>
      </c>
      <c r="H328" s="57">
        <v>21357</v>
      </c>
      <c r="I328" s="74">
        <f t="shared" si="57"/>
        <v>2359194</v>
      </c>
      <c r="J328" s="60">
        <v>316.60000000000002</v>
      </c>
      <c r="K328" s="20">
        <f t="shared" ref="K328:K332" si="70">ROUND(F328+$G$2,0)+T328</f>
        <v>7826</v>
      </c>
      <c r="L328" s="20">
        <f t="shared" si="58"/>
        <v>7826</v>
      </c>
      <c r="M328" s="81">
        <f t="shared" si="59"/>
        <v>2477711.6</v>
      </c>
      <c r="N328" s="20">
        <f t="shared" si="65"/>
        <v>0</v>
      </c>
      <c r="O328" s="81">
        <f t="shared" ref="O328:O332" si="71">M328+N328</f>
        <v>2477711.6</v>
      </c>
      <c r="P328" s="21">
        <f t="shared" si="66"/>
        <v>118517.60000000009</v>
      </c>
      <c r="Q328" s="63">
        <f t="shared" si="67"/>
        <v>5.0236479068698929E-2</v>
      </c>
      <c r="R328" s="66">
        <f t="shared" si="68"/>
        <v>10.400000000000034</v>
      </c>
      <c r="S328" s="54">
        <f t="shared" si="69"/>
        <v>3.3964728935336495E-2</v>
      </c>
      <c r="U328" s="1">
        <f t="shared" si="61"/>
        <v>7826</v>
      </c>
      <c r="V328" s="2"/>
      <c r="W328" s="37"/>
    </row>
    <row r="329" spans="1:24" ht="14.4" x14ac:dyDescent="0.55000000000000004">
      <c r="A329" s="1">
        <f t="shared" si="62"/>
        <v>322</v>
      </c>
      <c r="B329" s="84">
        <v>7056</v>
      </c>
      <c r="C329" s="84">
        <v>7056</v>
      </c>
      <c r="D329" s="34" t="s">
        <v>338</v>
      </c>
      <c r="E329" s="47">
        <v>1667.3</v>
      </c>
      <c r="F329" s="57">
        <v>7635</v>
      </c>
      <c r="G329" s="74">
        <v>12729836</v>
      </c>
      <c r="H329" s="57">
        <v>16254</v>
      </c>
      <c r="I329" s="74">
        <f t="shared" ref="I329:I332" si="72">G329+H329</f>
        <v>12746090</v>
      </c>
      <c r="J329" s="60">
        <v>1667.8</v>
      </c>
      <c r="K329" s="20">
        <f t="shared" si="70"/>
        <v>7826</v>
      </c>
      <c r="L329" s="20">
        <f t="shared" ref="L329:L332" si="73">U329</f>
        <v>7826</v>
      </c>
      <c r="M329" s="81">
        <f t="shared" ref="M329:M332" si="74">J329*L329</f>
        <v>13052202.799999999</v>
      </c>
      <c r="N329" s="20">
        <f t="shared" si="65"/>
        <v>0</v>
      </c>
      <c r="O329" s="81">
        <f t="shared" si="71"/>
        <v>13052202.799999999</v>
      </c>
      <c r="P329" s="21">
        <f t="shared" si="66"/>
        <v>306112.79999999888</v>
      </c>
      <c r="Q329" s="63">
        <f t="shared" si="67"/>
        <v>2.4016212030512799E-2</v>
      </c>
      <c r="R329" s="66">
        <f t="shared" si="68"/>
        <v>0.5</v>
      </c>
      <c r="S329" s="54">
        <f t="shared" si="69"/>
        <v>2.9988604330354464E-4</v>
      </c>
      <c r="U329" s="1">
        <f t="shared" ref="U329:U332" si="75">IF(K329&lt;=7048,7048,K329)</f>
        <v>7826</v>
      </c>
      <c r="V329" s="2"/>
      <c r="W329" s="37"/>
    </row>
    <row r="330" spans="1:24" ht="14.4" x14ac:dyDescent="0.55000000000000004">
      <c r="A330" s="1">
        <f t="shared" ref="A330:A332" si="76">A329+1</f>
        <v>323</v>
      </c>
      <c r="B330" s="84">
        <v>7092</v>
      </c>
      <c r="C330" s="84">
        <v>7092</v>
      </c>
      <c r="D330" s="34" t="s">
        <v>339</v>
      </c>
      <c r="E330" s="47">
        <v>466</v>
      </c>
      <c r="F330" s="57">
        <v>7635</v>
      </c>
      <c r="G330" s="74">
        <v>3557910</v>
      </c>
      <c r="H330" s="57">
        <v>23933</v>
      </c>
      <c r="I330" s="74">
        <f t="shared" si="72"/>
        <v>3581843</v>
      </c>
      <c r="J330" s="60">
        <v>507</v>
      </c>
      <c r="K330" s="20">
        <f t="shared" si="70"/>
        <v>7826</v>
      </c>
      <c r="L330" s="20">
        <f t="shared" si="73"/>
        <v>7826</v>
      </c>
      <c r="M330" s="81">
        <f t="shared" si="74"/>
        <v>3967782</v>
      </c>
      <c r="N330" s="20">
        <f t="shared" si="65"/>
        <v>0</v>
      </c>
      <c r="O330" s="81">
        <f t="shared" si="71"/>
        <v>3967782</v>
      </c>
      <c r="P330" s="21">
        <f t="shared" si="66"/>
        <v>385939</v>
      </c>
      <c r="Q330" s="63">
        <f t="shared" si="67"/>
        <v>0.10774872042130267</v>
      </c>
      <c r="R330" s="66">
        <f t="shared" si="68"/>
        <v>41</v>
      </c>
      <c r="S330" s="54">
        <f t="shared" si="69"/>
        <v>8.7982832618025753E-2</v>
      </c>
      <c r="U330" s="1">
        <f t="shared" si="75"/>
        <v>7826</v>
      </c>
      <c r="V330" s="2"/>
      <c r="W330" s="37"/>
    </row>
    <row r="331" spans="1:24" ht="14.4" x14ac:dyDescent="0.55000000000000004">
      <c r="A331" s="1">
        <f t="shared" si="76"/>
        <v>324</v>
      </c>
      <c r="B331" s="84">
        <v>7098</v>
      </c>
      <c r="C331" s="84">
        <v>7098</v>
      </c>
      <c r="D331" s="34" t="s">
        <v>340</v>
      </c>
      <c r="E331" s="47">
        <v>516.5</v>
      </c>
      <c r="F331" s="57">
        <v>7635</v>
      </c>
      <c r="G331" s="74">
        <v>3943478</v>
      </c>
      <c r="H331" s="57">
        <v>0</v>
      </c>
      <c r="I331" s="74">
        <f t="shared" si="72"/>
        <v>3943478</v>
      </c>
      <c r="J331" s="60">
        <v>509.2</v>
      </c>
      <c r="K331" s="20">
        <f t="shared" si="70"/>
        <v>7826</v>
      </c>
      <c r="L331" s="20">
        <f t="shared" si="73"/>
        <v>7826</v>
      </c>
      <c r="M331" s="81">
        <f t="shared" si="74"/>
        <v>3984999.1999999997</v>
      </c>
      <c r="N331" s="20">
        <f t="shared" si="65"/>
        <v>0</v>
      </c>
      <c r="O331" s="81">
        <f t="shared" si="71"/>
        <v>3984999.1999999997</v>
      </c>
      <c r="P331" s="21">
        <f t="shared" si="66"/>
        <v>41521.199999999721</v>
      </c>
      <c r="Q331" s="63">
        <f t="shared" si="67"/>
        <v>1.0529081181637052E-2</v>
      </c>
      <c r="R331" s="66">
        <f t="shared" si="68"/>
        <v>-7.3000000000000114</v>
      </c>
      <c r="S331" s="54">
        <f t="shared" si="69"/>
        <v>-1.4133591481122965E-2</v>
      </c>
      <c r="U331" s="1">
        <f t="shared" si="75"/>
        <v>7826</v>
      </c>
      <c r="V331" s="2"/>
      <c r="W331" s="37"/>
    </row>
    <row r="332" spans="1:24" ht="14.4" x14ac:dyDescent="0.55000000000000004">
      <c r="A332" s="1">
        <f t="shared" si="76"/>
        <v>325</v>
      </c>
      <c r="B332" s="84">
        <v>7110</v>
      </c>
      <c r="C332" s="84">
        <v>7110</v>
      </c>
      <c r="D332" s="35" t="s">
        <v>341</v>
      </c>
      <c r="E332" s="48">
        <v>1062.9000000000001</v>
      </c>
      <c r="F332" s="58">
        <v>7692</v>
      </c>
      <c r="G332" s="75">
        <v>8175827</v>
      </c>
      <c r="H332" s="58">
        <v>0</v>
      </c>
      <c r="I332" s="75">
        <f t="shared" si="72"/>
        <v>8175827</v>
      </c>
      <c r="J332" s="61">
        <v>1078.5999999999999</v>
      </c>
      <c r="K332" s="22">
        <f t="shared" si="70"/>
        <v>7883</v>
      </c>
      <c r="L332" s="22">
        <f t="shared" si="73"/>
        <v>7883</v>
      </c>
      <c r="M332" s="82">
        <f t="shared" si="74"/>
        <v>8502603.7999999989</v>
      </c>
      <c r="N332" s="22">
        <f t="shared" si="65"/>
        <v>0</v>
      </c>
      <c r="O332" s="82">
        <f t="shared" si="71"/>
        <v>8502603.7999999989</v>
      </c>
      <c r="P332" s="23">
        <f t="shared" si="66"/>
        <v>326776.79999999888</v>
      </c>
      <c r="Q332" s="64">
        <f t="shared" si="67"/>
        <v>3.9968653935558922E-2</v>
      </c>
      <c r="R332" s="67">
        <f t="shared" si="68"/>
        <v>15.699999999999818</v>
      </c>
      <c r="S332" s="55">
        <f t="shared" si="69"/>
        <v>1.4770909775143302E-2</v>
      </c>
      <c r="U332" s="1">
        <f t="shared" si="75"/>
        <v>7883</v>
      </c>
      <c r="V332" s="2"/>
      <c r="W332" s="37"/>
    </row>
    <row r="333" spans="1:24" x14ac:dyDescent="0.4">
      <c r="G333" s="76"/>
      <c r="I333" s="76"/>
      <c r="M333" s="76"/>
      <c r="O333" s="76"/>
      <c r="Q333" s="4"/>
    </row>
    <row r="334" spans="1:24" x14ac:dyDescent="0.4">
      <c r="D334" s="8" t="s">
        <v>11</v>
      </c>
      <c r="E334" s="17">
        <f t="shared" ref="E334:S334" si="77">MIN(E$8:E$332)</f>
        <v>112</v>
      </c>
      <c r="F334" s="9">
        <f t="shared" si="77"/>
        <v>7635</v>
      </c>
      <c r="G334" s="77">
        <f t="shared" si="77"/>
        <v>855120</v>
      </c>
      <c r="H334" s="10">
        <f t="shared" si="77"/>
        <v>0</v>
      </c>
      <c r="I334" s="77">
        <f t="shared" si="77"/>
        <v>855120</v>
      </c>
      <c r="J334" s="17">
        <f t="shared" si="77"/>
        <v>87</v>
      </c>
      <c r="K334" s="9">
        <f t="shared" si="77"/>
        <v>7826</v>
      </c>
      <c r="L334" s="9">
        <f t="shared" si="77"/>
        <v>7826</v>
      </c>
      <c r="M334" s="77">
        <f t="shared" si="77"/>
        <v>680862</v>
      </c>
      <c r="N334" s="10">
        <f t="shared" si="77"/>
        <v>0</v>
      </c>
      <c r="O334" s="77">
        <f t="shared" si="77"/>
        <v>863671.2</v>
      </c>
      <c r="P334" s="9">
        <f t="shared" si="77"/>
        <v>-198776.62999999989</v>
      </c>
      <c r="Q334" s="24">
        <f t="shared" si="77"/>
        <v>-4.6499959062124951E-2</v>
      </c>
      <c r="R334" s="65">
        <f t="shared" si="77"/>
        <v>-378.39999999999964</v>
      </c>
      <c r="S334" s="24">
        <f t="shared" si="77"/>
        <v>-0.22321428571428573</v>
      </c>
      <c r="V334" s="9"/>
      <c r="W334" s="9"/>
      <c r="X334" s="9"/>
    </row>
    <row r="335" spans="1:24" x14ac:dyDescent="0.4">
      <c r="D335" s="11" t="s">
        <v>12</v>
      </c>
      <c r="E335" s="18">
        <f t="shared" ref="E335:S335" si="78">MAX(E$8:E$332)</f>
        <v>30773.9</v>
      </c>
      <c r="F335" s="12">
        <f t="shared" si="78"/>
        <v>7775</v>
      </c>
      <c r="G335" s="78">
        <f t="shared" si="78"/>
        <v>235974265</v>
      </c>
      <c r="H335" s="13">
        <f t="shared" si="78"/>
        <v>266127</v>
      </c>
      <c r="I335" s="78">
        <f t="shared" si="78"/>
        <v>235974265</v>
      </c>
      <c r="J335" s="18">
        <f t="shared" si="78"/>
        <v>30801.7</v>
      </c>
      <c r="K335" s="12">
        <f t="shared" si="78"/>
        <v>7966</v>
      </c>
      <c r="L335" s="12">
        <f t="shared" si="78"/>
        <v>7966</v>
      </c>
      <c r="M335" s="78">
        <f t="shared" si="78"/>
        <v>242070560.30000001</v>
      </c>
      <c r="N335" s="13">
        <f t="shared" si="78"/>
        <v>1337398.9799999893</v>
      </c>
      <c r="O335" s="78">
        <f t="shared" si="78"/>
        <v>242070560.30000001</v>
      </c>
      <c r="P335" s="12">
        <f t="shared" si="78"/>
        <v>6582697</v>
      </c>
      <c r="Q335" s="25">
        <f t="shared" si="78"/>
        <v>0.12563378917599671</v>
      </c>
      <c r="R335" s="66">
        <f t="shared" si="78"/>
        <v>520.10000000000036</v>
      </c>
      <c r="S335" s="25">
        <f t="shared" si="78"/>
        <v>0.10185185185185185</v>
      </c>
      <c r="V335" s="12"/>
      <c r="W335" s="12"/>
      <c r="X335" s="12"/>
    </row>
    <row r="336" spans="1:24" x14ac:dyDescent="0.4">
      <c r="D336" s="11" t="s">
        <v>13</v>
      </c>
      <c r="E336" s="18">
        <f t="shared" ref="E336:S336" si="79">AVERAGE(E$8:E$332)</f>
        <v>1496.8476923076917</v>
      </c>
      <c r="F336" s="12">
        <f t="shared" si="79"/>
        <v>7650.64</v>
      </c>
      <c r="G336" s="78">
        <f t="shared" si="79"/>
        <v>11444140.455384616</v>
      </c>
      <c r="H336" s="13">
        <f t="shared" si="79"/>
        <v>16757.203076923077</v>
      </c>
      <c r="I336" s="78">
        <f t="shared" si="79"/>
        <v>11460897.658461539</v>
      </c>
      <c r="J336" s="18">
        <f t="shared" si="79"/>
        <v>1488.303692307692</v>
      </c>
      <c r="K336" s="12">
        <f t="shared" si="79"/>
        <v>7841.64</v>
      </c>
      <c r="L336" s="12">
        <f t="shared" si="79"/>
        <v>7841.64</v>
      </c>
      <c r="M336" s="78">
        <f t="shared" si="79"/>
        <v>11663064.442153851</v>
      </c>
      <c r="N336" s="13">
        <f t="shared" si="79"/>
        <v>47652.251692307691</v>
      </c>
      <c r="O336" s="78">
        <f t="shared" si="79"/>
        <v>11710716.693846159</v>
      </c>
      <c r="P336" s="12">
        <f t="shared" si="79"/>
        <v>249819.03538461548</v>
      </c>
      <c r="Q336" s="25">
        <f t="shared" si="79"/>
        <v>2.0172533885492224E-2</v>
      </c>
      <c r="R336" s="66">
        <f t="shared" si="79"/>
        <v>-8.5790123456790273</v>
      </c>
      <c r="S336" s="25">
        <f t="shared" si="79"/>
        <v>-1.0679565732646789E-2</v>
      </c>
      <c r="V336" s="12"/>
      <c r="W336" s="12"/>
      <c r="X336" s="12"/>
    </row>
    <row r="337" spans="4:24" x14ac:dyDescent="0.4">
      <c r="D337" s="11" t="s">
        <v>14</v>
      </c>
      <c r="E337" s="18">
        <f t="shared" ref="E337:S337" si="80">MEDIAN(E$8:E$332)</f>
        <v>686.4</v>
      </c>
      <c r="F337" s="12">
        <f t="shared" si="80"/>
        <v>7635</v>
      </c>
      <c r="G337" s="78">
        <f t="shared" si="80"/>
        <v>5246772</v>
      </c>
      <c r="H337" s="13">
        <f t="shared" si="80"/>
        <v>0</v>
      </c>
      <c r="I337" s="78">
        <f t="shared" si="80"/>
        <v>5246772</v>
      </c>
      <c r="J337" s="18">
        <f t="shared" si="80"/>
        <v>675.5</v>
      </c>
      <c r="K337" s="12">
        <f t="shared" si="80"/>
        <v>7826</v>
      </c>
      <c r="L337" s="12">
        <f t="shared" si="80"/>
        <v>7826</v>
      </c>
      <c r="M337" s="78">
        <f t="shared" si="80"/>
        <v>5306580.8</v>
      </c>
      <c r="N337" s="13">
        <f t="shared" si="80"/>
        <v>0</v>
      </c>
      <c r="O337" s="78">
        <f t="shared" si="80"/>
        <v>5313120.1500000004</v>
      </c>
      <c r="P337" s="12">
        <f t="shared" si="80"/>
        <v>100459</v>
      </c>
      <c r="Q337" s="25">
        <f t="shared" si="80"/>
        <v>1.270580525600669E-2</v>
      </c>
      <c r="R337" s="66">
        <f t="shared" si="80"/>
        <v>-8.7999999999999829</v>
      </c>
      <c r="S337" s="25">
        <f t="shared" si="80"/>
        <v>-8.6333460627943323E-3</v>
      </c>
      <c r="V337" s="12"/>
      <c r="W337" s="12"/>
      <c r="X337" s="12"/>
    </row>
    <row r="338" spans="4:24" x14ac:dyDescent="0.4">
      <c r="D338" s="11" t="s">
        <v>15</v>
      </c>
      <c r="E338" s="18">
        <f t="shared" ref="E338:S338" si="81">COUNTIF(E$8:E$332,"&gt;0")</f>
        <v>325</v>
      </c>
      <c r="F338" s="28">
        <f t="shared" si="81"/>
        <v>325</v>
      </c>
      <c r="G338" s="27">
        <f t="shared" si="81"/>
        <v>325</v>
      </c>
      <c r="H338" s="13">
        <f t="shared" si="81"/>
        <v>71</v>
      </c>
      <c r="I338" s="27">
        <f t="shared" si="81"/>
        <v>325</v>
      </c>
      <c r="J338" s="27">
        <f t="shared" si="81"/>
        <v>325</v>
      </c>
      <c r="K338" s="28">
        <f t="shared" si="81"/>
        <v>325</v>
      </c>
      <c r="L338" s="28">
        <f t="shared" si="81"/>
        <v>325</v>
      </c>
      <c r="M338" s="27">
        <f t="shared" si="81"/>
        <v>325</v>
      </c>
      <c r="N338" s="27">
        <f t="shared" si="81"/>
        <v>140</v>
      </c>
      <c r="O338" s="27">
        <f t="shared" si="81"/>
        <v>325</v>
      </c>
      <c r="P338" s="28">
        <f t="shared" si="81"/>
        <v>295</v>
      </c>
      <c r="Q338" s="27">
        <f t="shared" si="81"/>
        <v>295</v>
      </c>
      <c r="R338" s="27">
        <f t="shared" si="81"/>
        <v>112</v>
      </c>
      <c r="S338" s="27">
        <f t="shared" si="81"/>
        <v>112</v>
      </c>
      <c r="V338" s="28"/>
      <c r="W338" s="28"/>
      <c r="X338" s="28"/>
    </row>
    <row r="339" spans="4:24" x14ac:dyDescent="0.4">
      <c r="D339" s="14" t="s">
        <v>16</v>
      </c>
      <c r="E339" s="19">
        <f>SUM(E$8:E$332)</f>
        <v>486475.49999999977</v>
      </c>
      <c r="F339" s="15"/>
      <c r="G339" s="79">
        <f>SUM(G$8:G$332)</f>
        <v>3719345648</v>
      </c>
      <c r="H339" s="16">
        <f>SUM(H$8:H$332)</f>
        <v>5446091</v>
      </c>
      <c r="I339" s="79">
        <f>SUM(I$8:I$332)</f>
        <v>3724791739</v>
      </c>
      <c r="J339" s="19">
        <f>SUM(J$8:J$332)</f>
        <v>483698.6999999999</v>
      </c>
      <c r="K339" s="15"/>
      <c r="L339" s="15"/>
      <c r="M339" s="79">
        <f>SUM(M$8:M$332)</f>
        <v>3790495943.7000017</v>
      </c>
      <c r="N339" s="16">
        <f>SUM(N$8:N$332)</f>
        <v>15486981.800000001</v>
      </c>
      <c r="O339" s="79">
        <f>SUM(O$8:O$332)</f>
        <v>3805982925.5000014</v>
      </c>
      <c r="P339" s="15">
        <f>SUM(P$8:P$332)</f>
        <v>81191186.50000003</v>
      </c>
      <c r="Q339" s="26"/>
      <c r="R339" s="68">
        <f>SUM(R$8:R$332)</f>
        <v>-2779.6000000000049</v>
      </c>
      <c r="S339" s="26"/>
      <c r="V339" s="15"/>
      <c r="W339" s="15"/>
      <c r="X339" s="15"/>
    </row>
    <row r="341" spans="4:24" x14ac:dyDescent="0.4">
      <c r="D341" s="2" t="s">
        <v>383</v>
      </c>
    </row>
  </sheetData>
  <sortState ref="A7:W339">
    <sortCondition ref="D7:D339"/>
  </sortState>
  <mergeCells count="2">
    <mergeCell ref="J6:S6"/>
    <mergeCell ref="D3:S3"/>
  </mergeCells>
  <conditionalFormatting sqref="Q8:Q91 Q93:Q3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70" fitToHeight="0" orientation="landscape" r:id="rId1"/>
  <headerFooter>
    <oddFooter xml:space="preserve">&amp;LISFIS&amp;CPage &amp;P&amp;R1/24/2019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12</xdr:col>
                    <xdr:colOff>956310</xdr:colOff>
                    <xdr:row>3</xdr:row>
                    <xdr:rowOff>76200</xdr:rowOff>
                  </from>
                  <to>
                    <xdr:col>13</xdr:col>
                    <xdr:colOff>857250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topLeftCell="D3" zoomScale="115" zoomScaleNormal="115" workbookViewId="0">
      <selection activeCell="F12" sqref="F12"/>
    </sheetView>
  </sheetViews>
  <sheetFormatPr defaultRowHeight="14.4" x14ac:dyDescent="0.55000000000000004"/>
  <cols>
    <col min="1" max="1" width="3.68359375" style="93" hidden="1" customWidth="1"/>
    <col min="2" max="2" width="5.83984375" style="93" hidden="1" customWidth="1"/>
    <col min="3" max="3" width="1.83984375" style="93" hidden="1" customWidth="1"/>
    <col min="4" max="4" width="50.3671875" style="93" customWidth="1"/>
    <col min="5" max="5" width="16.47265625" style="93" customWidth="1"/>
    <col min="6" max="6" width="16.83984375" style="93" customWidth="1"/>
    <col min="7" max="7" width="18.1015625" style="93" customWidth="1"/>
    <col min="8" max="8" width="15.1015625" style="93" customWidth="1"/>
    <col min="9" max="9" width="8.83984375" style="93"/>
    <col min="10" max="10" width="13.15625" style="93" bestFit="1" customWidth="1"/>
    <col min="11" max="20" width="8.83984375" style="93"/>
    <col min="21" max="21" width="8.89453125" style="93" bestFit="1" customWidth="1"/>
    <col min="22" max="16384" width="8.83984375" style="93"/>
  </cols>
  <sheetData>
    <row r="1" spans="1:21" ht="24.9" hidden="1" customHeight="1" x14ac:dyDescent="0.55000000000000004">
      <c r="A1" s="93">
        <v>1</v>
      </c>
      <c r="B1" s="93">
        <f>VLOOKUP(A1,'FY2025 RPDC '!A8:B332,2,FALSE)</f>
        <v>18</v>
      </c>
      <c r="F1" s="93">
        <v>26</v>
      </c>
      <c r="G1" s="93">
        <f>VLOOKUP(F1,Sheet1!A1:C100,3,FALSE)</f>
        <v>191</v>
      </c>
    </row>
    <row r="2" spans="1:21" ht="9.3000000000000007" hidden="1" customHeight="1" x14ac:dyDescent="0.55000000000000004"/>
    <row r="3" spans="1:21" ht="9.6" customHeight="1" x14ac:dyDescent="0.55000000000000004"/>
    <row r="4" spans="1:21" ht="25.8" x14ac:dyDescent="0.95">
      <c r="D4" s="90" t="s">
        <v>351</v>
      </c>
      <c r="E4" s="89"/>
      <c r="F4" s="89"/>
      <c r="G4" s="89"/>
      <c r="H4" s="89"/>
    </row>
    <row r="6" spans="1:21" ht="18.600000000000001" thickBot="1" x14ac:dyDescent="0.75">
      <c r="A6" s="91"/>
      <c r="B6" s="94"/>
      <c r="C6" s="94"/>
      <c r="D6" s="95" t="s">
        <v>350</v>
      </c>
      <c r="E6" s="95" t="s">
        <v>349</v>
      </c>
      <c r="G6" s="95"/>
      <c r="H6" s="95"/>
      <c r="I6" s="95"/>
      <c r="K6" s="95"/>
      <c r="L6" s="95"/>
      <c r="M6" s="95"/>
      <c r="N6" s="95"/>
      <c r="O6" s="95"/>
      <c r="P6" s="95"/>
      <c r="Q6" s="95"/>
      <c r="R6" s="95"/>
      <c r="S6" s="95"/>
      <c r="T6" s="96"/>
      <c r="U6" s="91"/>
    </row>
    <row r="7" spans="1:21" ht="25.5" customHeight="1" thickBot="1" x14ac:dyDescent="0.65">
      <c r="A7" s="91"/>
      <c r="B7" s="94"/>
      <c r="C7" s="94"/>
      <c r="D7" s="91"/>
      <c r="E7" s="97"/>
      <c r="F7" s="147" t="s">
        <v>384</v>
      </c>
      <c r="G7" s="145"/>
      <c r="H7" s="146"/>
      <c r="I7" s="99"/>
      <c r="J7" s="98"/>
      <c r="K7" s="97"/>
      <c r="L7" s="97"/>
      <c r="M7" s="97"/>
      <c r="N7" s="97"/>
      <c r="O7" s="97"/>
      <c r="P7" s="97"/>
      <c r="Q7" s="97"/>
      <c r="R7" s="91"/>
      <c r="S7" s="91"/>
      <c r="T7" s="96"/>
      <c r="U7" s="91"/>
    </row>
    <row r="8" spans="1:21" hidden="1" x14ac:dyDescent="0.55000000000000004">
      <c r="A8" s="91"/>
      <c r="B8" s="94"/>
      <c r="C8" s="94"/>
      <c r="D8" s="91"/>
      <c r="E8" s="100"/>
      <c r="F8" s="143" t="s">
        <v>376</v>
      </c>
      <c r="G8" s="144"/>
      <c r="H8" s="101"/>
      <c r="I8" s="102"/>
      <c r="J8" s="103"/>
      <c r="K8" s="104"/>
      <c r="L8" s="104"/>
      <c r="M8" s="91"/>
      <c r="N8" s="91"/>
      <c r="O8" s="91"/>
      <c r="P8" s="105"/>
      <c r="Q8" s="105"/>
      <c r="R8" s="91"/>
      <c r="S8" s="91"/>
      <c r="T8" s="96"/>
      <c r="U8" s="91"/>
    </row>
    <row r="9" spans="1:21" x14ac:dyDescent="0.55000000000000004">
      <c r="A9" s="91"/>
      <c r="B9" s="94"/>
      <c r="C9" s="94"/>
      <c r="D9" s="91"/>
      <c r="F9" s="106"/>
      <c r="G9" s="106"/>
      <c r="H9" s="106"/>
      <c r="I9" s="106"/>
      <c r="J9" s="107"/>
      <c r="K9" s="108"/>
      <c r="L9" s="108"/>
      <c r="M9" s="108"/>
      <c r="N9" s="108"/>
      <c r="O9" s="108"/>
      <c r="P9" s="108"/>
      <c r="Q9" s="108"/>
      <c r="R9" s="108"/>
      <c r="S9" s="108"/>
      <c r="T9" s="96"/>
      <c r="U9" s="91"/>
    </row>
    <row r="10" spans="1:21" ht="36.6" x14ac:dyDescent="0.7">
      <c r="A10" s="109" t="s">
        <v>22</v>
      </c>
      <c r="B10" s="110" t="s">
        <v>23</v>
      </c>
      <c r="C10" s="110" t="s">
        <v>24</v>
      </c>
      <c r="D10" s="129"/>
      <c r="E10" s="130" t="s">
        <v>375</v>
      </c>
      <c r="F10" s="131" t="s">
        <v>379</v>
      </c>
      <c r="G10" s="132" t="s">
        <v>347</v>
      </c>
      <c r="H10" s="132" t="s">
        <v>348</v>
      </c>
      <c r="J10" s="111"/>
      <c r="K10" s="112"/>
      <c r="L10" s="112"/>
      <c r="M10" s="112"/>
      <c r="N10" s="112"/>
      <c r="O10" s="112"/>
      <c r="P10" s="112"/>
      <c r="Q10" s="112"/>
      <c r="R10" s="112"/>
      <c r="S10" s="112"/>
      <c r="T10" s="113"/>
      <c r="U10" s="109"/>
    </row>
    <row r="11" spans="1:21" s="114" customFormat="1" ht="18.3" x14ac:dyDescent="0.7">
      <c r="A11" s="114">
        <v>1</v>
      </c>
      <c r="B11" s="115">
        <f>B1</f>
        <v>18</v>
      </c>
      <c r="C11" s="115">
        <v>18</v>
      </c>
      <c r="D11" s="116" t="s">
        <v>5</v>
      </c>
      <c r="E11" s="117">
        <f>VLOOKUP($B11,'FY2025 RPDC '!$B$8:$J$332,4,FALSE)</f>
        <v>306.3</v>
      </c>
      <c r="F11" s="131">
        <f>VLOOKUP($B11,'FY2025 RPDC '!$B$8:$J$332,9,FALSE)</f>
        <v>284.39999999999998</v>
      </c>
      <c r="G11" s="118">
        <f>F11-E11</f>
        <v>-21.900000000000034</v>
      </c>
      <c r="H11" s="119">
        <f>G11/E11</f>
        <v>-7.149853085210589E-2</v>
      </c>
      <c r="J11" s="120"/>
      <c r="K11" s="120"/>
      <c r="L11" s="121"/>
      <c r="M11" s="120"/>
      <c r="N11" s="120"/>
      <c r="O11" s="120"/>
      <c r="P11" s="122"/>
      <c r="Q11" s="123"/>
      <c r="R11" s="124"/>
      <c r="S11" s="123"/>
      <c r="T11" s="125"/>
    </row>
    <row r="12" spans="1:21" s="114" customFormat="1" ht="18.3" x14ac:dyDescent="0.7">
      <c r="D12" s="116" t="s">
        <v>6</v>
      </c>
      <c r="E12" s="126">
        <f>VLOOKUP($B11,'FY2025 RPDC '!$B$8:$J$332,5,FALSE)</f>
        <v>7635</v>
      </c>
      <c r="F12" s="133">
        <f>ROUND(E12+$G$1,0)+T11</f>
        <v>7826</v>
      </c>
      <c r="G12" s="127">
        <f t="shared" ref="G12:G15" si="0">F12-E12</f>
        <v>191</v>
      </c>
      <c r="H12" s="119">
        <f t="shared" ref="H12:H15" si="1">G12/E12</f>
        <v>2.5016371971185329E-2</v>
      </c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21" s="114" customFormat="1" ht="18.3" x14ac:dyDescent="0.7">
      <c r="D13" s="116" t="s">
        <v>9</v>
      </c>
      <c r="E13" s="126">
        <f>VLOOKUP($B11,'FY2025 RPDC '!$B$8:$J$332,6,FALSE)</f>
        <v>2338601</v>
      </c>
      <c r="F13" s="133">
        <f>F11*F12</f>
        <v>2225714.4</v>
      </c>
      <c r="G13" s="127">
        <f t="shared" si="0"/>
        <v>-112886.60000000009</v>
      </c>
      <c r="H13" s="119">
        <f t="shared" si="1"/>
        <v>-4.827099620670653E-2</v>
      </c>
    </row>
    <row r="14" spans="1:21" s="114" customFormat="1" ht="18.3" x14ac:dyDescent="0.7">
      <c r="D14" s="116" t="s">
        <v>7</v>
      </c>
      <c r="E14" s="128">
        <f>VLOOKUP($B11,'FY2025 RPDC '!$B$8:$J$332,7,FALSE)</f>
        <v>0</v>
      </c>
      <c r="F14" s="133">
        <f>MAX((E13*1.01)-F13,0)</f>
        <v>136272.61000000034</v>
      </c>
      <c r="G14" s="127">
        <f t="shared" si="0"/>
        <v>136272.61000000034</v>
      </c>
      <c r="H14" s="119" t="str">
        <f>IFERROR(G14/E14,"")</f>
        <v/>
      </c>
    </row>
    <row r="15" spans="1:21" s="114" customFormat="1" ht="18.3" x14ac:dyDescent="0.7">
      <c r="D15" s="116" t="s">
        <v>8</v>
      </c>
      <c r="E15" s="128">
        <f>E13+E14</f>
        <v>2338601</v>
      </c>
      <c r="F15" s="134">
        <f>F13+F14</f>
        <v>2361987.0100000002</v>
      </c>
      <c r="G15" s="127">
        <f t="shared" si="0"/>
        <v>23386.010000000242</v>
      </c>
      <c r="H15" s="119">
        <f t="shared" si="1"/>
        <v>1.0000000000000104E-2</v>
      </c>
    </row>
    <row r="17" spans="4:8" ht="36.6" x14ac:dyDescent="0.7">
      <c r="D17" s="138" t="s">
        <v>377</v>
      </c>
      <c r="E17" s="139">
        <f>E14/VLOOKUP(B1,Valuations!A4:C331,3,FALSE)*1000</f>
        <v>0</v>
      </c>
      <c r="F17" s="139">
        <f>F14/VLOOKUP(B1,Valuations!A4:C331,3,FALSE)*1000</f>
        <v>0.69443772912133395</v>
      </c>
      <c r="G17" s="137" t="s">
        <v>374</v>
      </c>
    </row>
    <row r="21" spans="4:8" ht="18.3" customHeight="1" x14ac:dyDescent="0.55000000000000004">
      <c r="D21" s="152" t="s">
        <v>385</v>
      </c>
      <c r="E21" s="152"/>
      <c r="F21" s="152"/>
      <c r="G21" s="142"/>
      <c r="H21" s="142"/>
    </row>
    <row r="22" spans="4:8" x14ac:dyDescent="0.55000000000000004">
      <c r="D22" s="152"/>
      <c r="E22" s="152"/>
      <c r="F22" s="152"/>
    </row>
    <row r="23" spans="4:8" x14ac:dyDescent="0.55000000000000004">
      <c r="G23" s="140"/>
      <c r="H23" s="92" t="s">
        <v>381</v>
      </c>
    </row>
  </sheetData>
  <mergeCells count="1">
    <mergeCell ref="D21:F22"/>
  </mergeCells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45720</xdr:colOff>
                    <xdr:row>6</xdr:row>
                    <xdr:rowOff>49530</xdr:rowOff>
                  </from>
                  <to>
                    <xdr:col>3</xdr:col>
                    <xdr:colOff>2655570</xdr:colOff>
                    <xdr:row>6</xdr:row>
                    <xdr:rowOff>316230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129540</xdr:colOff>
                    <xdr:row>6</xdr:row>
                    <xdr:rowOff>7620</xdr:rowOff>
                  </from>
                  <to>
                    <xdr:col>4</xdr:col>
                    <xdr:colOff>1127760</xdr:colOff>
                    <xdr:row>6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workbookViewId="0">
      <selection activeCell="A2" sqref="A2"/>
    </sheetView>
  </sheetViews>
  <sheetFormatPr defaultRowHeight="14.4" x14ac:dyDescent="0.55000000000000004"/>
  <cols>
    <col min="1" max="2" width="8.83984375" style="135"/>
    <col min="3" max="3" width="11.578125" style="135" bestFit="1" customWidth="1"/>
    <col min="4" max="4" width="11.68359375" style="135" bestFit="1" customWidth="1"/>
    <col min="5" max="5" width="11.578125" style="135" bestFit="1" customWidth="1"/>
    <col min="6" max="6" width="9.68359375" style="135" bestFit="1" customWidth="1"/>
  </cols>
  <sheetData>
    <row r="1" spans="1:5" x14ac:dyDescent="0.55000000000000004">
      <c r="A1" s="135" t="s">
        <v>382</v>
      </c>
    </row>
    <row r="3" spans="1:5" ht="28.8" x14ac:dyDescent="0.55000000000000004">
      <c r="C3" s="136" t="s">
        <v>353</v>
      </c>
      <c r="D3" s="136" t="s">
        <v>354</v>
      </c>
      <c r="E3" s="135" t="s">
        <v>355</v>
      </c>
    </row>
    <row r="4" spans="1:5" x14ac:dyDescent="0.55000000000000004">
      <c r="A4" s="135">
        <v>9</v>
      </c>
      <c r="B4" s="135" t="s">
        <v>1</v>
      </c>
      <c r="C4" s="135">
        <v>491535722</v>
      </c>
      <c r="D4" s="135">
        <v>3853950</v>
      </c>
      <c r="E4" s="135">
        <v>495389672</v>
      </c>
    </row>
    <row r="5" spans="1:5" x14ac:dyDescent="0.55000000000000004">
      <c r="A5" s="135">
        <v>441</v>
      </c>
      <c r="B5" s="135" t="s">
        <v>356</v>
      </c>
      <c r="C5" s="135">
        <v>566426286</v>
      </c>
      <c r="D5" s="135">
        <v>17106839</v>
      </c>
      <c r="E5" s="135">
        <v>583533125</v>
      </c>
    </row>
    <row r="6" spans="1:5" x14ac:dyDescent="0.55000000000000004">
      <c r="A6" s="135">
        <v>18</v>
      </c>
      <c r="B6" s="135" t="s">
        <v>27</v>
      </c>
      <c r="C6" s="135">
        <v>196234456</v>
      </c>
      <c r="D6" s="135">
        <v>146522328</v>
      </c>
      <c r="E6" s="135">
        <v>342756784</v>
      </c>
    </row>
    <row r="7" spans="1:5" x14ac:dyDescent="0.55000000000000004">
      <c r="A7" s="135">
        <v>27</v>
      </c>
      <c r="B7" s="135" t="s">
        <v>28</v>
      </c>
      <c r="C7" s="135">
        <v>664224746</v>
      </c>
      <c r="D7" s="135">
        <v>42070247</v>
      </c>
      <c r="E7" s="135">
        <v>706294993</v>
      </c>
    </row>
    <row r="8" spans="1:5" x14ac:dyDescent="0.55000000000000004">
      <c r="A8" s="135">
        <v>63</v>
      </c>
      <c r="B8" s="135" t="s">
        <v>30</v>
      </c>
      <c r="C8" s="135">
        <v>232157794</v>
      </c>
      <c r="D8" s="135">
        <v>646145</v>
      </c>
      <c r="E8" s="135">
        <v>232803939</v>
      </c>
    </row>
    <row r="9" spans="1:5" x14ac:dyDescent="0.55000000000000004">
      <c r="A9" s="135">
        <v>72</v>
      </c>
      <c r="B9" s="135" t="s">
        <v>31</v>
      </c>
      <c r="C9" s="135">
        <v>185619348</v>
      </c>
      <c r="D9" s="135">
        <v>0</v>
      </c>
      <c r="E9" s="135">
        <v>185619348</v>
      </c>
    </row>
    <row r="10" spans="1:5" x14ac:dyDescent="0.55000000000000004">
      <c r="A10" s="135">
        <v>81</v>
      </c>
      <c r="B10" s="135" t="s">
        <v>32</v>
      </c>
      <c r="C10" s="135">
        <v>347120224</v>
      </c>
      <c r="D10" s="135">
        <v>0</v>
      </c>
      <c r="E10" s="135">
        <v>347120224</v>
      </c>
    </row>
    <row r="11" spans="1:5" x14ac:dyDescent="0.55000000000000004">
      <c r="A11" s="135">
        <v>99</v>
      </c>
      <c r="B11" s="135" t="s">
        <v>33</v>
      </c>
      <c r="C11" s="135">
        <v>245934771</v>
      </c>
      <c r="D11" s="135">
        <v>2502225</v>
      </c>
      <c r="E11" s="135">
        <v>248436996</v>
      </c>
    </row>
    <row r="12" spans="1:5" x14ac:dyDescent="0.55000000000000004">
      <c r="A12" s="135">
        <v>108</v>
      </c>
      <c r="B12" s="135" t="s">
        <v>34</v>
      </c>
      <c r="C12" s="135">
        <v>162576610</v>
      </c>
      <c r="D12" s="135">
        <v>0</v>
      </c>
      <c r="E12" s="135">
        <v>162576610</v>
      </c>
    </row>
    <row r="13" spans="1:5" x14ac:dyDescent="0.55000000000000004">
      <c r="A13" s="135">
        <v>126</v>
      </c>
      <c r="B13" s="135" t="s">
        <v>35</v>
      </c>
      <c r="C13" s="135">
        <v>1128557663</v>
      </c>
      <c r="D13" s="135">
        <v>25696152</v>
      </c>
      <c r="E13" s="135">
        <v>1154253815</v>
      </c>
    </row>
    <row r="14" spans="1:5" x14ac:dyDescent="0.55000000000000004">
      <c r="A14" s="135">
        <v>135</v>
      </c>
      <c r="B14" s="135" t="s">
        <v>36</v>
      </c>
      <c r="C14" s="135">
        <v>557249793</v>
      </c>
      <c r="D14" s="135">
        <v>40989439</v>
      </c>
      <c r="E14" s="135">
        <v>598239232</v>
      </c>
    </row>
    <row r="15" spans="1:5" x14ac:dyDescent="0.55000000000000004">
      <c r="A15" s="135">
        <v>171</v>
      </c>
      <c r="B15" s="135" t="s">
        <v>37</v>
      </c>
      <c r="C15" s="135">
        <v>497374431</v>
      </c>
      <c r="D15" s="135">
        <v>0</v>
      </c>
      <c r="E15" s="135">
        <v>497374431</v>
      </c>
    </row>
    <row r="16" spans="1:5" x14ac:dyDescent="0.55000000000000004">
      <c r="A16" s="135">
        <v>225</v>
      </c>
      <c r="B16" s="135" t="s">
        <v>38</v>
      </c>
      <c r="C16" s="135">
        <v>3096300825</v>
      </c>
      <c r="D16" s="135">
        <v>17675578</v>
      </c>
      <c r="E16" s="135">
        <v>3113976403</v>
      </c>
    </row>
    <row r="17" spans="1:5" x14ac:dyDescent="0.55000000000000004">
      <c r="A17" s="135">
        <v>234</v>
      </c>
      <c r="B17" s="135" t="s">
        <v>39</v>
      </c>
      <c r="C17" s="135">
        <v>457349126</v>
      </c>
      <c r="D17" s="135">
        <v>6986066</v>
      </c>
      <c r="E17" s="135">
        <v>464335192</v>
      </c>
    </row>
    <row r="18" spans="1:5" x14ac:dyDescent="0.55000000000000004">
      <c r="A18" s="135">
        <v>243</v>
      </c>
      <c r="B18" s="135" t="s">
        <v>40</v>
      </c>
      <c r="C18" s="135">
        <v>129121698</v>
      </c>
      <c r="D18" s="135">
        <v>0</v>
      </c>
      <c r="E18" s="135">
        <v>129121698</v>
      </c>
    </row>
    <row r="19" spans="1:5" x14ac:dyDescent="0.55000000000000004">
      <c r="A19" s="135">
        <v>261</v>
      </c>
      <c r="B19" s="135" t="s">
        <v>41</v>
      </c>
      <c r="C19" s="135">
        <v>4910617944</v>
      </c>
      <c r="D19" s="135">
        <v>330291911</v>
      </c>
      <c r="E19" s="135">
        <v>5240909855</v>
      </c>
    </row>
    <row r="20" spans="1:5" x14ac:dyDescent="0.55000000000000004">
      <c r="A20" s="135">
        <v>279</v>
      </c>
      <c r="B20" s="135" t="s">
        <v>42</v>
      </c>
      <c r="C20" s="135">
        <v>333589471</v>
      </c>
      <c r="D20" s="135">
        <v>21675781</v>
      </c>
      <c r="E20" s="135">
        <v>355265252</v>
      </c>
    </row>
    <row r="21" spans="1:5" x14ac:dyDescent="0.55000000000000004">
      <c r="A21" s="135">
        <v>355</v>
      </c>
      <c r="B21" s="135" t="s">
        <v>43</v>
      </c>
      <c r="C21" s="135">
        <v>289463548</v>
      </c>
      <c r="D21" s="135">
        <v>10758919</v>
      </c>
      <c r="E21" s="135">
        <v>300222467</v>
      </c>
    </row>
    <row r="22" spans="1:5" x14ac:dyDescent="0.55000000000000004">
      <c r="A22" s="135">
        <v>387</v>
      </c>
      <c r="B22" s="135" t="s">
        <v>44</v>
      </c>
      <c r="C22" s="135">
        <v>522314025</v>
      </c>
      <c r="D22" s="135">
        <v>35380115</v>
      </c>
      <c r="E22" s="135">
        <v>557694140</v>
      </c>
    </row>
    <row r="23" spans="1:5" x14ac:dyDescent="0.55000000000000004">
      <c r="A23" s="135">
        <v>414</v>
      </c>
      <c r="B23" s="135" t="s">
        <v>45</v>
      </c>
      <c r="C23" s="135">
        <v>304407286</v>
      </c>
      <c r="D23" s="135">
        <v>11602160</v>
      </c>
      <c r="E23" s="135">
        <v>316009446</v>
      </c>
    </row>
    <row r="24" spans="1:5" x14ac:dyDescent="0.55000000000000004">
      <c r="A24" s="135">
        <v>540</v>
      </c>
      <c r="B24" s="135" t="s">
        <v>342</v>
      </c>
      <c r="C24" s="135">
        <v>322523041</v>
      </c>
      <c r="D24" s="135">
        <v>7141266</v>
      </c>
      <c r="E24" s="135">
        <v>329664307</v>
      </c>
    </row>
    <row r="25" spans="1:5" x14ac:dyDescent="0.55000000000000004">
      <c r="A25" s="135">
        <v>472</v>
      </c>
      <c r="B25" s="135" t="s">
        <v>46</v>
      </c>
      <c r="C25" s="135">
        <v>490097915</v>
      </c>
      <c r="D25" s="135">
        <v>115850951</v>
      </c>
      <c r="E25" s="135">
        <v>605948866</v>
      </c>
    </row>
    <row r="26" spans="1:5" x14ac:dyDescent="0.55000000000000004">
      <c r="A26" s="135">
        <v>513</v>
      </c>
      <c r="B26" s="135" t="s">
        <v>47</v>
      </c>
      <c r="C26" s="135">
        <v>129312169</v>
      </c>
      <c r="D26" s="135">
        <v>3085640</v>
      </c>
      <c r="E26" s="135">
        <v>132397809</v>
      </c>
    </row>
    <row r="27" spans="1:5" x14ac:dyDescent="0.55000000000000004">
      <c r="A27" s="135">
        <v>549</v>
      </c>
      <c r="B27" s="135" t="s">
        <v>48</v>
      </c>
      <c r="C27" s="135">
        <v>235097112</v>
      </c>
      <c r="D27" s="135">
        <v>0</v>
      </c>
      <c r="E27" s="135">
        <v>235097112</v>
      </c>
    </row>
    <row r="28" spans="1:5" x14ac:dyDescent="0.55000000000000004">
      <c r="A28" s="135">
        <v>576</v>
      </c>
      <c r="B28" s="135" t="s">
        <v>49</v>
      </c>
      <c r="C28" s="135">
        <v>182881697</v>
      </c>
      <c r="D28" s="135">
        <v>9422659</v>
      </c>
      <c r="E28" s="135">
        <v>192304356</v>
      </c>
    </row>
    <row r="29" spans="1:5" x14ac:dyDescent="0.55000000000000004">
      <c r="A29" s="135">
        <v>585</v>
      </c>
      <c r="B29" s="135" t="s">
        <v>50</v>
      </c>
      <c r="C29" s="135">
        <v>304197010</v>
      </c>
      <c r="D29" s="135">
        <v>22150281</v>
      </c>
      <c r="E29" s="135">
        <v>326347291</v>
      </c>
    </row>
    <row r="30" spans="1:5" x14ac:dyDescent="0.55000000000000004">
      <c r="A30" s="135">
        <v>594</v>
      </c>
      <c r="B30" s="135" t="s">
        <v>51</v>
      </c>
      <c r="C30" s="135">
        <v>342945000</v>
      </c>
      <c r="D30" s="135">
        <v>11389440</v>
      </c>
      <c r="E30" s="135">
        <v>354334440</v>
      </c>
    </row>
    <row r="31" spans="1:5" x14ac:dyDescent="0.55000000000000004">
      <c r="A31" s="135">
        <v>603</v>
      </c>
      <c r="B31" s="135" t="s">
        <v>52</v>
      </c>
      <c r="C31" s="135">
        <v>125121269</v>
      </c>
      <c r="D31" s="135">
        <v>0</v>
      </c>
      <c r="E31" s="135">
        <v>125121269</v>
      </c>
    </row>
    <row r="32" spans="1:5" x14ac:dyDescent="0.55000000000000004">
      <c r="A32" s="135">
        <v>609</v>
      </c>
      <c r="B32" s="135" t="s">
        <v>53</v>
      </c>
      <c r="C32" s="135">
        <v>753250905</v>
      </c>
      <c r="D32" s="135">
        <v>29063221</v>
      </c>
      <c r="E32" s="135">
        <v>782314126</v>
      </c>
    </row>
    <row r="33" spans="1:5" x14ac:dyDescent="0.55000000000000004">
      <c r="A33" s="135">
        <v>621</v>
      </c>
      <c r="B33" s="135" t="s">
        <v>54</v>
      </c>
      <c r="C33" s="135">
        <v>1667399621</v>
      </c>
      <c r="D33" s="135">
        <v>89672136</v>
      </c>
      <c r="E33" s="135">
        <v>1757071757</v>
      </c>
    </row>
    <row r="34" spans="1:5" x14ac:dyDescent="0.55000000000000004">
      <c r="A34" s="135">
        <v>720</v>
      </c>
      <c r="B34" s="135" t="s">
        <v>55</v>
      </c>
      <c r="C34" s="135">
        <v>770668550</v>
      </c>
      <c r="D34" s="135">
        <v>152998220</v>
      </c>
      <c r="E34" s="135">
        <v>923666770</v>
      </c>
    </row>
    <row r="35" spans="1:5" x14ac:dyDescent="0.55000000000000004">
      <c r="A35" s="135">
        <v>729</v>
      </c>
      <c r="B35" s="135" t="s">
        <v>56</v>
      </c>
      <c r="C35" s="135">
        <v>640296616</v>
      </c>
      <c r="D35" s="135">
        <v>24204553</v>
      </c>
      <c r="E35" s="135">
        <v>664501169</v>
      </c>
    </row>
    <row r="36" spans="1:5" x14ac:dyDescent="0.55000000000000004">
      <c r="A36" s="135">
        <v>747</v>
      </c>
      <c r="B36" s="135" t="s">
        <v>57</v>
      </c>
      <c r="C36" s="135">
        <v>289424470</v>
      </c>
      <c r="D36" s="135">
        <v>62284595</v>
      </c>
      <c r="E36" s="135">
        <v>351709065</v>
      </c>
    </row>
    <row r="37" spans="1:5" x14ac:dyDescent="0.55000000000000004">
      <c r="A37" s="135">
        <v>1917</v>
      </c>
      <c r="B37" s="135" t="s">
        <v>58</v>
      </c>
      <c r="C37" s="135">
        <v>261851355</v>
      </c>
      <c r="D37" s="135">
        <v>6363519</v>
      </c>
      <c r="E37" s="135">
        <v>268214874</v>
      </c>
    </row>
    <row r="38" spans="1:5" x14ac:dyDescent="0.55000000000000004">
      <c r="A38" s="135">
        <v>846</v>
      </c>
      <c r="B38" s="135" t="s">
        <v>59</v>
      </c>
      <c r="C38" s="135">
        <v>293527303</v>
      </c>
      <c r="D38" s="135">
        <v>34848509</v>
      </c>
      <c r="E38" s="135">
        <v>328375812</v>
      </c>
    </row>
    <row r="39" spans="1:5" x14ac:dyDescent="0.55000000000000004">
      <c r="A39" s="135">
        <v>882</v>
      </c>
      <c r="B39" s="135" t="s">
        <v>60</v>
      </c>
      <c r="C39" s="135">
        <v>1159612337</v>
      </c>
      <c r="D39" s="135">
        <v>142775334</v>
      </c>
      <c r="E39" s="135">
        <v>1302387671</v>
      </c>
    </row>
    <row r="40" spans="1:5" x14ac:dyDescent="0.55000000000000004">
      <c r="A40" s="135">
        <v>916</v>
      </c>
      <c r="B40" s="135" t="s">
        <v>18</v>
      </c>
      <c r="C40" s="135">
        <v>164573778</v>
      </c>
      <c r="D40" s="135">
        <v>0</v>
      </c>
      <c r="E40" s="135">
        <v>164573778</v>
      </c>
    </row>
    <row r="41" spans="1:5" x14ac:dyDescent="0.55000000000000004">
      <c r="A41" s="135">
        <v>914</v>
      </c>
      <c r="B41" s="135" t="s">
        <v>19</v>
      </c>
      <c r="C41" s="135">
        <v>460788141</v>
      </c>
      <c r="D41" s="135">
        <v>55028186</v>
      </c>
      <c r="E41" s="135">
        <v>515816327</v>
      </c>
    </row>
    <row r="42" spans="1:5" x14ac:dyDescent="0.55000000000000004">
      <c r="A42" s="135">
        <v>918</v>
      </c>
      <c r="B42" s="135" t="s">
        <v>61</v>
      </c>
      <c r="C42" s="135">
        <v>227360722</v>
      </c>
      <c r="D42" s="135">
        <v>0</v>
      </c>
      <c r="E42" s="135">
        <v>227360722</v>
      </c>
    </row>
    <row r="43" spans="1:5" x14ac:dyDescent="0.55000000000000004">
      <c r="A43" s="135">
        <v>936</v>
      </c>
      <c r="B43" s="135" t="s">
        <v>62</v>
      </c>
      <c r="C43" s="135">
        <v>374619244</v>
      </c>
      <c r="D43" s="135">
        <v>6206485</v>
      </c>
      <c r="E43" s="135">
        <v>380825729</v>
      </c>
    </row>
    <row r="44" spans="1:5" x14ac:dyDescent="0.55000000000000004">
      <c r="A44" s="135">
        <v>977</v>
      </c>
      <c r="B44" s="135" t="s">
        <v>63</v>
      </c>
      <c r="C44" s="135">
        <v>188672431</v>
      </c>
      <c r="D44" s="135">
        <v>0</v>
      </c>
      <c r="E44" s="135">
        <v>188672431</v>
      </c>
    </row>
    <row r="45" spans="1:5" x14ac:dyDescent="0.55000000000000004">
      <c r="A45" s="135">
        <v>981</v>
      </c>
      <c r="B45" s="135" t="s">
        <v>64</v>
      </c>
      <c r="C45" s="135">
        <v>430671194</v>
      </c>
      <c r="D45" s="135">
        <v>28091835</v>
      </c>
      <c r="E45" s="135">
        <v>458763029</v>
      </c>
    </row>
    <row r="46" spans="1:5" x14ac:dyDescent="0.55000000000000004">
      <c r="A46" s="135">
        <v>999</v>
      </c>
      <c r="B46" s="135" t="s">
        <v>65</v>
      </c>
      <c r="C46" s="135">
        <v>1093329501</v>
      </c>
      <c r="D46" s="135">
        <v>62408269</v>
      </c>
      <c r="E46" s="135">
        <v>1155737770</v>
      </c>
    </row>
    <row r="47" spans="1:5" x14ac:dyDescent="0.55000000000000004">
      <c r="A47" s="135">
        <v>1044</v>
      </c>
      <c r="B47" s="135" t="s">
        <v>66</v>
      </c>
      <c r="C47" s="135">
        <v>2191032387</v>
      </c>
      <c r="D47" s="135">
        <v>207302135</v>
      </c>
      <c r="E47" s="135">
        <v>2398334522</v>
      </c>
    </row>
    <row r="48" spans="1:5" x14ac:dyDescent="0.55000000000000004">
      <c r="A48" s="135">
        <v>1053</v>
      </c>
      <c r="B48" s="135" t="s">
        <v>67</v>
      </c>
      <c r="C48" s="135">
        <v>6068523221</v>
      </c>
      <c r="D48" s="135">
        <v>629487734</v>
      </c>
      <c r="E48" s="135">
        <v>6698010955</v>
      </c>
    </row>
    <row r="49" spans="1:5" x14ac:dyDescent="0.55000000000000004">
      <c r="A49" s="135">
        <v>1062</v>
      </c>
      <c r="B49" s="135" t="s">
        <v>68</v>
      </c>
      <c r="C49" s="135">
        <v>356913137</v>
      </c>
      <c r="D49" s="135">
        <v>9784205</v>
      </c>
      <c r="E49" s="135">
        <v>366697342</v>
      </c>
    </row>
    <row r="50" spans="1:5" x14ac:dyDescent="0.55000000000000004">
      <c r="A50" s="135">
        <v>1071</v>
      </c>
      <c r="B50" s="135" t="s">
        <v>69</v>
      </c>
      <c r="C50" s="135">
        <v>312956165</v>
      </c>
      <c r="D50" s="135">
        <v>578870</v>
      </c>
      <c r="E50" s="135">
        <v>313535035</v>
      </c>
    </row>
    <row r="51" spans="1:5" x14ac:dyDescent="0.55000000000000004">
      <c r="A51" s="135">
        <v>1089</v>
      </c>
      <c r="B51" s="135" t="s">
        <v>71</v>
      </c>
      <c r="C51" s="135">
        <v>168119523</v>
      </c>
      <c r="D51" s="135">
        <v>8162181</v>
      </c>
      <c r="E51" s="135">
        <v>176281704</v>
      </c>
    </row>
    <row r="52" spans="1:5" x14ac:dyDescent="0.55000000000000004">
      <c r="A52" s="135">
        <v>1080</v>
      </c>
      <c r="B52" s="135" t="s">
        <v>357</v>
      </c>
      <c r="C52" s="135">
        <v>215030003</v>
      </c>
      <c r="D52" s="135">
        <v>779121</v>
      </c>
      <c r="E52" s="135">
        <v>215809124</v>
      </c>
    </row>
    <row r="53" spans="1:5" x14ac:dyDescent="0.55000000000000004">
      <c r="A53" s="135">
        <v>1082</v>
      </c>
      <c r="B53" s="135" t="s">
        <v>358</v>
      </c>
      <c r="C53" s="135">
        <v>660979925</v>
      </c>
      <c r="D53" s="135">
        <v>77379910</v>
      </c>
      <c r="E53" s="135">
        <v>738359835</v>
      </c>
    </row>
    <row r="54" spans="1:5" x14ac:dyDescent="0.55000000000000004">
      <c r="A54" s="135">
        <v>1093</v>
      </c>
      <c r="B54" s="135" t="s">
        <v>73</v>
      </c>
      <c r="C54" s="135">
        <v>167516309</v>
      </c>
      <c r="D54" s="135">
        <v>360185</v>
      </c>
      <c r="E54" s="135">
        <v>167876494</v>
      </c>
    </row>
    <row r="55" spans="1:5" x14ac:dyDescent="0.55000000000000004">
      <c r="A55" s="135">
        <v>1079</v>
      </c>
      <c r="B55" s="135" t="s">
        <v>74</v>
      </c>
      <c r="C55" s="135">
        <v>396468298</v>
      </c>
      <c r="D55" s="135">
        <v>0</v>
      </c>
      <c r="E55" s="135">
        <v>396468298</v>
      </c>
    </row>
    <row r="56" spans="1:5" x14ac:dyDescent="0.55000000000000004">
      <c r="A56" s="135">
        <v>1095</v>
      </c>
      <c r="B56" s="135" t="s">
        <v>75</v>
      </c>
      <c r="C56" s="135">
        <v>334301797</v>
      </c>
      <c r="D56" s="135">
        <v>20659280</v>
      </c>
      <c r="E56" s="135">
        <v>354961077</v>
      </c>
    </row>
    <row r="57" spans="1:5" x14ac:dyDescent="0.55000000000000004">
      <c r="A57" s="135">
        <v>4772</v>
      </c>
      <c r="B57" s="135" t="s">
        <v>76</v>
      </c>
      <c r="C57" s="135">
        <v>410384454</v>
      </c>
      <c r="D57" s="135">
        <v>20474562</v>
      </c>
      <c r="E57" s="135">
        <v>430859016</v>
      </c>
    </row>
    <row r="58" spans="1:5" x14ac:dyDescent="0.55000000000000004">
      <c r="A58" s="135">
        <v>1107</v>
      </c>
      <c r="B58" s="135" t="s">
        <v>77</v>
      </c>
      <c r="C58" s="135">
        <v>382995693</v>
      </c>
      <c r="D58" s="135">
        <v>4004526</v>
      </c>
      <c r="E58" s="135">
        <v>387000219</v>
      </c>
    </row>
    <row r="59" spans="1:5" x14ac:dyDescent="0.55000000000000004">
      <c r="A59" s="135">
        <v>1116</v>
      </c>
      <c r="B59" s="135" t="s">
        <v>78</v>
      </c>
      <c r="C59" s="135">
        <v>602037098</v>
      </c>
      <c r="D59" s="135">
        <v>74292408</v>
      </c>
      <c r="E59" s="135">
        <v>676329506</v>
      </c>
    </row>
    <row r="60" spans="1:5" x14ac:dyDescent="0.55000000000000004">
      <c r="A60" s="135">
        <v>1134</v>
      </c>
      <c r="B60" s="135" t="s">
        <v>79</v>
      </c>
      <c r="C60" s="135">
        <v>206989344</v>
      </c>
      <c r="D60" s="135">
        <v>3076682</v>
      </c>
      <c r="E60" s="135">
        <v>210066026</v>
      </c>
    </row>
    <row r="61" spans="1:5" x14ac:dyDescent="0.55000000000000004">
      <c r="A61" s="135">
        <v>1152</v>
      </c>
      <c r="B61" s="135" t="s">
        <v>80</v>
      </c>
      <c r="C61" s="135">
        <v>339086705</v>
      </c>
      <c r="D61" s="135">
        <v>2181923</v>
      </c>
      <c r="E61" s="135">
        <v>341268628</v>
      </c>
    </row>
    <row r="62" spans="1:5" x14ac:dyDescent="0.55000000000000004">
      <c r="A62" s="135">
        <v>1197</v>
      </c>
      <c r="B62" s="135" t="s">
        <v>81</v>
      </c>
      <c r="C62" s="135">
        <v>355076444</v>
      </c>
      <c r="D62" s="135">
        <v>7123443</v>
      </c>
      <c r="E62" s="135">
        <v>362199887</v>
      </c>
    </row>
    <row r="63" spans="1:5" x14ac:dyDescent="0.55000000000000004">
      <c r="A63" s="135">
        <v>1206</v>
      </c>
      <c r="B63" s="135" t="s">
        <v>82</v>
      </c>
      <c r="C63" s="135">
        <v>566888772</v>
      </c>
      <c r="D63" s="135">
        <v>27267702</v>
      </c>
      <c r="E63" s="135">
        <v>594156474</v>
      </c>
    </row>
    <row r="64" spans="1:5" x14ac:dyDescent="0.55000000000000004">
      <c r="A64" s="135">
        <v>1211</v>
      </c>
      <c r="B64" s="135" t="s">
        <v>83</v>
      </c>
      <c r="C64" s="135">
        <v>403187830</v>
      </c>
      <c r="D64" s="135">
        <v>17815279</v>
      </c>
      <c r="E64" s="135">
        <v>421003109</v>
      </c>
    </row>
    <row r="65" spans="1:5" x14ac:dyDescent="0.55000000000000004">
      <c r="A65" s="135">
        <v>1215</v>
      </c>
      <c r="B65" s="135" t="s">
        <v>84</v>
      </c>
      <c r="C65" s="135">
        <v>117306642</v>
      </c>
      <c r="D65" s="135">
        <v>0</v>
      </c>
      <c r="E65" s="135">
        <v>117306642</v>
      </c>
    </row>
    <row r="66" spans="1:5" x14ac:dyDescent="0.55000000000000004">
      <c r="A66" s="135">
        <v>1218</v>
      </c>
      <c r="B66" s="135" t="s">
        <v>85</v>
      </c>
      <c r="C66" s="135">
        <v>303011057</v>
      </c>
      <c r="D66" s="135">
        <v>24556475</v>
      </c>
      <c r="E66" s="135">
        <v>327567532</v>
      </c>
    </row>
    <row r="67" spans="1:5" x14ac:dyDescent="0.55000000000000004">
      <c r="A67" s="135">
        <v>2763</v>
      </c>
      <c r="B67" s="135" t="s">
        <v>86</v>
      </c>
      <c r="C67" s="135">
        <v>394734954</v>
      </c>
      <c r="D67" s="135">
        <v>0</v>
      </c>
      <c r="E67" s="135">
        <v>394734954</v>
      </c>
    </row>
    <row r="68" spans="1:5" x14ac:dyDescent="0.55000000000000004">
      <c r="A68" s="135">
        <v>1221</v>
      </c>
      <c r="B68" s="135" t="s">
        <v>87</v>
      </c>
      <c r="C68" s="135">
        <v>1319526779</v>
      </c>
      <c r="D68" s="135">
        <v>309537369</v>
      </c>
      <c r="E68" s="135">
        <v>1629064148</v>
      </c>
    </row>
    <row r="69" spans="1:5" x14ac:dyDescent="0.55000000000000004">
      <c r="A69" s="135">
        <v>1233</v>
      </c>
      <c r="B69" s="135" t="s">
        <v>88</v>
      </c>
      <c r="C69" s="135">
        <v>990422191</v>
      </c>
      <c r="D69" s="135">
        <v>111915278</v>
      </c>
      <c r="E69" s="135">
        <v>1102337469</v>
      </c>
    </row>
    <row r="70" spans="1:5" x14ac:dyDescent="0.55000000000000004">
      <c r="A70" s="135">
        <v>1278</v>
      </c>
      <c r="B70" s="135" t="s">
        <v>89</v>
      </c>
      <c r="C70" s="135">
        <v>925357010</v>
      </c>
      <c r="D70" s="135">
        <v>9530919</v>
      </c>
      <c r="E70" s="135">
        <v>934887929</v>
      </c>
    </row>
    <row r="71" spans="1:5" x14ac:dyDescent="0.55000000000000004">
      <c r="A71" s="135">
        <v>1332</v>
      </c>
      <c r="B71" s="135" t="s">
        <v>90</v>
      </c>
      <c r="C71" s="135">
        <v>286094712</v>
      </c>
      <c r="D71" s="135">
        <v>747187</v>
      </c>
      <c r="E71" s="135">
        <v>286841899</v>
      </c>
    </row>
    <row r="72" spans="1:5" x14ac:dyDescent="0.55000000000000004">
      <c r="A72" s="135">
        <v>1337</v>
      </c>
      <c r="B72" s="135" t="s">
        <v>359</v>
      </c>
      <c r="C72" s="135">
        <v>2399330098</v>
      </c>
      <c r="D72" s="135">
        <v>207841454</v>
      </c>
      <c r="E72" s="135">
        <v>2607171552</v>
      </c>
    </row>
    <row r="73" spans="1:5" x14ac:dyDescent="0.55000000000000004">
      <c r="A73" s="135">
        <v>1350</v>
      </c>
      <c r="B73" s="135" t="s">
        <v>92</v>
      </c>
      <c r="C73" s="135">
        <v>208598611</v>
      </c>
      <c r="D73" s="135">
        <v>7593285</v>
      </c>
      <c r="E73" s="135">
        <v>216191896</v>
      </c>
    </row>
    <row r="74" spans="1:5" x14ac:dyDescent="0.55000000000000004">
      <c r="A74" s="135">
        <v>1359</v>
      </c>
      <c r="B74" s="135" t="s">
        <v>360</v>
      </c>
      <c r="C74" s="135">
        <v>329969642</v>
      </c>
      <c r="D74" s="135">
        <v>46013173</v>
      </c>
      <c r="E74" s="135">
        <v>375982815</v>
      </c>
    </row>
    <row r="75" spans="1:5" x14ac:dyDescent="0.55000000000000004">
      <c r="A75" s="135">
        <v>1368</v>
      </c>
      <c r="B75" s="135" t="s">
        <v>94</v>
      </c>
      <c r="C75" s="135">
        <v>281224681</v>
      </c>
      <c r="D75" s="135">
        <v>1144974</v>
      </c>
      <c r="E75" s="135">
        <v>282369655</v>
      </c>
    </row>
    <row r="76" spans="1:5" x14ac:dyDescent="0.55000000000000004">
      <c r="A76" s="135">
        <v>1413</v>
      </c>
      <c r="B76" s="135" t="s">
        <v>95</v>
      </c>
      <c r="C76" s="135">
        <v>238027164</v>
      </c>
      <c r="D76" s="135">
        <v>5699225</v>
      </c>
      <c r="E76" s="135">
        <v>243726389</v>
      </c>
    </row>
    <row r="77" spans="1:5" x14ac:dyDescent="0.55000000000000004">
      <c r="A77" s="135">
        <v>1431</v>
      </c>
      <c r="B77" s="135" t="s">
        <v>96</v>
      </c>
      <c r="C77" s="135">
        <v>336062340</v>
      </c>
      <c r="D77" s="135">
        <v>1592535</v>
      </c>
      <c r="E77" s="135">
        <v>337654875</v>
      </c>
    </row>
    <row r="78" spans="1:5" x14ac:dyDescent="0.55000000000000004">
      <c r="A78" s="135">
        <v>1476</v>
      </c>
      <c r="B78" s="135" t="s">
        <v>97</v>
      </c>
      <c r="C78" s="135">
        <v>2509239344</v>
      </c>
      <c r="D78" s="135">
        <v>70959994</v>
      </c>
      <c r="E78" s="135">
        <v>2580199338</v>
      </c>
    </row>
    <row r="79" spans="1:5" x14ac:dyDescent="0.55000000000000004">
      <c r="A79" s="135">
        <v>1503</v>
      </c>
      <c r="B79" s="135" t="s">
        <v>98</v>
      </c>
      <c r="C79" s="135">
        <v>505065376</v>
      </c>
      <c r="D79" s="135">
        <v>7872852</v>
      </c>
      <c r="E79" s="135">
        <v>512938228</v>
      </c>
    </row>
    <row r="80" spans="1:5" x14ac:dyDescent="0.55000000000000004">
      <c r="A80" s="135">
        <v>1576</v>
      </c>
      <c r="B80" s="135" t="s">
        <v>99</v>
      </c>
      <c r="C80" s="135">
        <v>1348297539</v>
      </c>
      <c r="D80" s="135">
        <v>248162321</v>
      </c>
      <c r="E80" s="135">
        <v>1596459860</v>
      </c>
    </row>
    <row r="81" spans="1:5" x14ac:dyDescent="0.55000000000000004">
      <c r="A81" s="135">
        <v>1602</v>
      </c>
      <c r="B81" s="135" t="s">
        <v>100</v>
      </c>
      <c r="C81" s="135">
        <v>167563803</v>
      </c>
      <c r="D81" s="135">
        <v>0</v>
      </c>
      <c r="E81" s="135">
        <v>167563803</v>
      </c>
    </row>
    <row r="82" spans="1:5" x14ac:dyDescent="0.55000000000000004">
      <c r="A82" s="135">
        <v>1611</v>
      </c>
      <c r="B82" s="135" t="s">
        <v>101</v>
      </c>
      <c r="C82" s="135">
        <v>4974182930</v>
      </c>
      <c r="D82" s="135">
        <v>155440502</v>
      </c>
      <c r="E82" s="135">
        <v>5129623432</v>
      </c>
    </row>
    <row r="83" spans="1:5" x14ac:dyDescent="0.55000000000000004">
      <c r="A83" s="135">
        <v>1619</v>
      </c>
      <c r="B83" s="135" t="s">
        <v>102</v>
      </c>
      <c r="C83" s="135">
        <v>453294114</v>
      </c>
      <c r="D83" s="135">
        <v>23626052</v>
      </c>
      <c r="E83" s="135">
        <v>476920166</v>
      </c>
    </row>
    <row r="84" spans="1:5" x14ac:dyDescent="0.55000000000000004">
      <c r="A84" s="135">
        <v>1638</v>
      </c>
      <c r="B84" s="135" t="s">
        <v>103</v>
      </c>
      <c r="C84" s="135">
        <v>870822115</v>
      </c>
      <c r="D84" s="135">
        <v>4926962</v>
      </c>
      <c r="E84" s="135">
        <v>875749077</v>
      </c>
    </row>
    <row r="85" spans="1:5" x14ac:dyDescent="0.55000000000000004">
      <c r="A85" s="135">
        <v>1675</v>
      </c>
      <c r="B85" s="135" t="s">
        <v>104</v>
      </c>
      <c r="C85" s="135">
        <v>113172982</v>
      </c>
      <c r="D85" s="135">
        <v>0</v>
      </c>
      <c r="E85" s="135">
        <v>113172982</v>
      </c>
    </row>
    <row r="86" spans="1:5" x14ac:dyDescent="0.55000000000000004">
      <c r="A86" s="135">
        <v>1701</v>
      </c>
      <c r="B86" s="135" t="s">
        <v>105</v>
      </c>
      <c r="C86" s="135">
        <v>485900648</v>
      </c>
      <c r="D86" s="135">
        <v>8525130</v>
      </c>
      <c r="E86" s="135">
        <v>494425778</v>
      </c>
    </row>
    <row r="87" spans="1:5" x14ac:dyDescent="0.55000000000000004">
      <c r="A87" s="135">
        <v>1719</v>
      </c>
      <c r="B87" s="135" t="s">
        <v>106</v>
      </c>
      <c r="C87" s="135">
        <v>254868514</v>
      </c>
      <c r="D87" s="135">
        <v>9890091</v>
      </c>
      <c r="E87" s="135">
        <v>264758605</v>
      </c>
    </row>
    <row r="88" spans="1:5" x14ac:dyDescent="0.55000000000000004">
      <c r="A88" s="135">
        <v>1737</v>
      </c>
      <c r="B88" s="135" t="s">
        <v>107</v>
      </c>
      <c r="C88" s="135">
        <v>8717952536</v>
      </c>
      <c r="D88" s="135">
        <v>1195481533</v>
      </c>
      <c r="E88" s="135">
        <v>9913434069</v>
      </c>
    </row>
    <row r="89" spans="1:5" x14ac:dyDescent="0.55000000000000004">
      <c r="A89" s="135">
        <v>1782</v>
      </c>
      <c r="B89" s="135" t="s">
        <v>108</v>
      </c>
      <c r="C89" s="135">
        <v>49615797</v>
      </c>
      <c r="D89" s="135">
        <v>0</v>
      </c>
      <c r="E89" s="135">
        <v>49615797</v>
      </c>
    </row>
    <row r="90" spans="1:5" x14ac:dyDescent="0.55000000000000004">
      <c r="A90" s="135">
        <v>1791</v>
      </c>
      <c r="B90" s="135" t="s">
        <v>109</v>
      </c>
      <c r="C90" s="135">
        <v>339134032</v>
      </c>
      <c r="D90" s="135">
        <v>3318949</v>
      </c>
      <c r="E90" s="135">
        <v>342452981</v>
      </c>
    </row>
    <row r="91" spans="1:5" x14ac:dyDescent="0.55000000000000004">
      <c r="A91" s="135">
        <v>1863</v>
      </c>
      <c r="B91" s="135" t="s">
        <v>110</v>
      </c>
      <c r="C91" s="135">
        <v>3979675395</v>
      </c>
      <c r="D91" s="135">
        <v>528065514</v>
      </c>
      <c r="E91" s="135">
        <v>4507740909</v>
      </c>
    </row>
    <row r="92" spans="1:5" x14ac:dyDescent="0.55000000000000004">
      <c r="A92" s="135">
        <v>1908</v>
      </c>
      <c r="B92" s="135" t="s">
        <v>111</v>
      </c>
      <c r="C92" s="135">
        <v>180035709</v>
      </c>
      <c r="D92" s="135">
        <v>159179</v>
      </c>
      <c r="E92" s="135">
        <v>180194888</v>
      </c>
    </row>
    <row r="93" spans="1:5" x14ac:dyDescent="0.55000000000000004">
      <c r="A93" s="135">
        <v>1926</v>
      </c>
      <c r="B93" s="135" t="s">
        <v>112</v>
      </c>
      <c r="C93" s="135">
        <v>271977726</v>
      </c>
      <c r="D93" s="135">
        <v>1029601</v>
      </c>
      <c r="E93" s="135">
        <v>273007327</v>
      </c>
    </row>
    <row r="94" spans="1:5" x14ac:dyDescent="0.55000000000000004">
      <c r="A94" s="135">
        <v>1944</v>
      </c>
      <c r="B94" s="135" t="s">
        <v>113</v>
      </c>
      <c r="C94" s="135">
        <v>314791245</v>
      </c>
      <c r="D94" s="135">
        <v>129660163</v>
      </c>
      <c r="E94" s="135">
        <v>444451408</v>
      </c>
    </row>
    <row r="95" spans="1:5" x14ac:dyDescent="0.55000000000000004">
      <c r="A95" s="135">
        <v>1953</v>
      </c>
      <c r="B95" s="135" t="s">
        <v>114</v>
      </c>
      <c r="C95" s="135">
        <v>232315073</v>
      </c>
      <c r="D95" s="135">
        <v>0</v>
      </c>
      <c r="E95" s="135">
        <v>232315073</v>
      </c>
    </row>
    <row r="96" spans="1:5" x14ac:dyDescent="0.55000000000000004">
      <c r="A96" s="135">
        <v>1963</v>
      </c>
      <c r="B96" s="135" t="s">
        <v>115</v>
      </c>
      <c r="C96" s="135">
        <v>243729547</v>
      </c>
      <c r="D96" s="135">
        <v>0</v>
      </c>
      <c r="E96" s="135">
        <v>243729547</v>
      </c>
    </row>
    <row r="97" spans="1:5" x14ac:dyDescent="0.55000000000000004">
      <c r="A97" s="135">
        <v>3582</v>
      </c>
      <c r="B97" s="135" t="s">
        <v>116</v>
      </c>
      <c r="C97" s="135">
        <v>324912660</v>
      </c>
      <c r="D97" s="135">
        <v>0</v>
      </c>
      <c r="E97" s="135">
        <v>324912660</v>
      </c>
    </row>
    <row r="98" spans="1:5" x14ac:dyDescent="0.55000000000000004">
      <c r="A98" s="135">
        <v>3978</v>
      </c>
      <c r="B98" s="135" t="s">
        <v>117</v>
      </c>
      <c r="C98" s="135">
        <v>349018394</v>
      </c>
      <c r="D98" s="135">
        <v>1629702</v>
      </c>
      <c r="E98" s="135">
        <v>350648096</v>
      </c>
    </row>
    <row r="99" spans="1:5" x14ac:dyDescent="0.55000000000000004">
      <c r="A99" s="135">
        <v>6741</v>
      </c>
      <c r="B99" s="135" t="s">
        <v>118</v>
      </c>
      <c r="C99" s="135">
        <v>484729936</v>
      </c>
      <c r="D99" s="135">
        <v>7735224</v>
      </c>
      <c r="E99" s="135">
        <v>492465160</v>
      </c>
    </row>
    <row r="100" spans="1:5" x14ac:dyDescent="0.55000000000000004">
      <c r="A100" s="135">
        <v>1970</v>
      </c>
      <c r="B100" s="135" t="s">
        <v>119</v>
      </c>
      <c r="C100" s="135">
        <v>170464141</v>
      </c>
      <c r="D100" s="135">
        <v>0</v>
      </c>
      <c r="E100" s="135">
        <v>170464141</v>
      </c>
    </row>
    <row r="101" spans="1:5" x14ac:dyDescent="0.55000000000000004">
      <c r="A101" s="135">
        <v>1972</v>
      </c>
      <c r="B101" s="135" t="s">
        <v>120</v>
      </c>
      <c r="C101" s="135">
        <v>228900939</v>
      </c>
      <c r="D101" s="135">
        <v>0</v>
      </c>
      <c r="E101" s="135">
        <v>228900939</v>
      </c>
    </row>
    <row r="102" spans="1:5" x14ac:dyDescent="0.55000000000000004">
      <c r="A102" s="135">
        <v>1965</v>
      </c>
      <c r="B102" s="135" t="s">
        <v>121</v>
      </c>
      <c r="C102" s="135">
        <v>281850540</v>
      </c>
      <c r="D102" s="135">
        <v>0</v>
      </c>
      <c r="E102" s="135">
        <v>281850540</v>
      </c>
    </row>
    <row r="103" spans="1:5" x14ac:dyDescent="0.55000000000000004">
      <c r="A103" s="135">
        <v>657</v>
      </c>
      <c r="B103" s="135" t="s">
        <v>122</v>
      </c>
      <c r="C103" s="135">
        <v>560637441</v>
      </c>
      <c r="D103" s="135">
        <v>0</v>
      </c>
      <c r="E103" s="135">
        <v>560637441</v>
      </c>
    </row>
    <row r="104" spans="1:5" x14ac:dyDescent="0.55000000000000004">
      <c r="A104" s="135">
        <v>1989</v>
      </c>
      <c r="B104" s="135" t="s">
        <v>123</v>
      </c>
      <c r="C104" s="135">
        <v>192829815</v>
      </c>
      <c r="D104" s="135">
        <v>9050743</v>
      </c>
      <c r="E104" s="135">
        <v>201880558</v>
      </c>
    </row>
    <row r="105" spans="1:5" x14ac:dyDescent="0.55000000000000004">
      <c r="A105" s="135">
        <v>2007</v>
      </c>
      <c r="B105" s="135" t="s">
        <v>124</v>
      </c>
      <c r="C105" s="135">
        <v>247434332</v>
      </c>
      <c r="D105" s="135">
        <v>148029</v>
      </c>
      <c r="E105" s="135">
        <v>247582361</v>
      </c>
    </row>
    <row r="106" spans="1:5" x14ac:dyDescent="0.55000000000000004">
      <c r="A106" s="135">
        <v>2088</v>
      </c>
      <c r="B106" s="135" t="s">
        <v>125</v>
      </c>
      <c r="C106" s="135">
        <v>393040121</v>
      </c>
      <c r="D106" s="135">
        <v>37820550</v>
      </c>
      <c r="E106" s="135">
        <v>430860671</v>
      </c>
    </row>
    <row r="107" spans="1:5" x14ac:dyDescent="0.55000000000000004">
      <c r="A107" s="135">
        <v>2097</v>
      </c>
      <c r="B107" s="135" t="s">
        <v>126</v>
      </c>
      <c r="C107" s="135">
        <v>236015343</v>
      </c>
      <c r="D107" s="135">
        <v>239220</v>
      </c>
      <c r="E107" s="135">
        <v>236254563</v>
      </c>
    </row>
    <row r="108" spans="1:5" x14ac:dyDescent="0.55000000000000004">
      <c r="A108" s="135">
        <v>2113</v>
      </c>
      <c r="B108" s="135" t="s">
        <v>127</v>
      </c>
      <c r="C108" s="135">
        <v>108054472</v>
      </c>
      <c r="D108" s="135">
        <v>0</v>
      </c>
      <c r="E108" s="135">
        <v>108054472</v>
      </c>
    </row>
    <row r="109" spans="1:5" x14ac:dyDescent="0.55000000000000004">
      <c r="A109" s="135">
        <v>2124</v>
      </c>
      <c r="B109" s="135" t="s">
        <v>128</v>
      </c>
      <c r="C109" s="135">
        <v>412796342</v>
      </c>
      <c r="D109" s="135">
        <v>10195217</v>
      </c>
      <c r="E109" s="135">
        <v>422991559</v>
      </c>
    </row>
    <row r="110" spans="1:5" x14ac:dyDescent="0.55000000000000004">
      <c r="A110" s="135">
        <v>2151</v>
      </c>
      <c r="B110" s="135" t="s">
        <v>129</v>
      </c>
      <c r="C110" s="135">
        <v>264799055</v>
      </c>
      <c r="D110" s="135">
        <v>19203323</v>
      </c>
      <c r="E110" s="135">
        <v>284002378</v>
      </c>
    </row>
    <row r="111" spans="1:5" x14ac:dyDescent="0.55000000000000004">
      <c r="A111" s="135">
        <v>2169</v>
      </c>
      <c r="B111" s="135" t="s">
        <v>130</v>
      </c>
      <c r="C111" s="135">
        <v>898121606</v>
      </c>
      <c r="D111" s="135">
        <v>16449016</v>
      </c>
      <c r="E111" s="135">
        <v>914570622</v>
      </c>
    </row>
    <row r="112" spans="1:5" x14ac:dyDescent="0.55000000000000004">
      <c r="A112" s="135">
        <v>2295</v>
      </c>
      <c r="B112" s="135" t="s">
        <v>131</v>
      </c>
      <c r="C112" s="135">
        <v>470191920</v>
      </c>
      <c r="D112" s="135">
        <v>41320033</v>
      </c>
      <c r="E112" s="135">
        <v>511511953</v>
      </c>
    </row>
    <row r="113" spans="1:5" x14ac:dyDescent="0.55000000000000004">
      <c r="A113" s="135">
        <v>2313</v>
      </c>
      <c r="B113" s="135" t="s">
        <v>132</v>
      </c>
      <c r="C113" s="135">
        <v>1129837039</v>
      </c>
      <c r="D113" s="135">
        <v>99756207</v>
      </c>
      <c r="E113" s="135">
        <v>1229593246</v>
      </c>
    </row>
    <row r="114" spans="1:5" x14ac:dyDescent="0.55000000000000004">
      <c r="A114" s="135">
        <v>2322</v>
      </c>
      <c r="B114" s="135" t="s">
        <v>133</v>
      </c>
      <c r="C114" s="135">
        <v>807716818</v>
      </c>
      <c r="D114" s="135">
        <v>6508058</v>
      </c>
      <c r="E114" s="135">
        <v>814224876</v>
      </c>
    </row>
    <row r="115" spans="1:5" x14ac:dyDescent="0.55000000000000004">
      <c r="A115" s="135">
        <v>2369</v>
      </c>
      <c r="B115" s="135" t="s">
        <v>134</v>
      </c>
      <c r="C115" s="135">
        <v>207944761</v>
      </c>
      <c r="D115" s="135">
        <v>0</v>
      </c>
      <c r="E115" s="135">
        <v>207944761</v>
      </c>
    </row>
    <row r="116" spans="1:5" x14ac:dyDescent="0.55000000000000004">
      <c r="A116" s="135">
        <v>2682</v>
      </c>
      <c r="B116" s="135" t="s">
        <v>2</v>
      </c>
      <c r="C116" s="135">
        <v>200012733</v>
      </c>
      <c r="D116" s="135">
        <v>2894207</v>
      </c>
      <c r="E116" s="135">
        <v>202906940</v>
      </c>
    </row>
    <row r="117" spans="1:5" x14ac:dyDescent="0.55000000000000004">
      <c r="A117" s="135">
        <v>2376</v>
      </c>
      <c r="B117" s="135" t="s">
        <v>135</v>
      </c>
      <c r="C117" s="135">
        <v>310452885</v>
      </c>
      <c r="D117" s="135">
        <v>31492907</v>
      </c>
      <c r="E117" s="135">
        <v>341945792</v>
      </c>
    </row>
    <row r="118" spans="1:5" x14ac:dyDescent="0.55000000000000004">
      <c r="A118" s="135">
        <v>2403</v>
      </c>
      <c r="B118" s="135" t="s">
        <v>136</v>
      </c>
      <c r="C118" s="135">
        <v>652156995</v>
      </c>
      <c r="D118" s="135">
        <v>17074339</v>
      </c>
      <c r="E118" s="135">
        <v>669231334</v>
      </c>
    </row>
    <row r="119" spans="1:5" x14ac:dyDescent="0.55000000000000004">
      <c r="A119" s="135">
        <v>2457</v>
      </c>
      <c r="B119" s="135" t="s">
        <v>361</v>
      </c>
      <c r="C119" s="135">
        <v>268850086</v>
      </c>
      <c r="D119" s="135">
        <v>3205610</v>
      </c>
      <c r="E119" s="135">
        <v>272055696</v>
      </c>
    </row>
    <row r="120" spans="1:5" x14ac:dyDescent="0.55000000000000004">
      <c r="A120" s="135">
        <v>2466</v>
      </c>
      <c r="B120" s="135" t="s">
        <v>138</v>
      </c>
      <c r="C120" s="135">
        <v>679181562</v>
      </c>
      <c r="D120" s="135">
        <v>0</v>
      </c>
      <c r="E120" s="135">
        <v>679181562</v>
      </c>
    </row>
    <row r="121" spans="1:5" x14ac:dyDescent="0.55000000000000004">
      <c r="A121" s="135">
        <v>2493</v>
      </c>
      <c r="B121" s="135" t="s">
        <v>139</v>
      </c>
      <c r="C121" s="135">
        <v>122920396</v>
      </c>
      <c r="D121" s="135">
        <v>0</v>
      </c>
      <c r="E121" s="135">
        <v>122920396</v>
      </c>
    </row>
    <row r="122" spans="1:5" x14ac:dyDescent="0.55000000000000004">
      <c r="A122" s="135">
        <v>2502</v>
      </c>
      <c r="B122" s="135" t="s">
        <v>140</v>
      </c>
      <c r="C122" s="135">
        <v>378182950</v>
      </c>
      <c r="D122" s="135">
        <v>17840907</v>
      </c>
      <c r="E122" s="135">
        <v>396023857</v>
      </c>
    </row>
    <row r="123" spans="1:5" x14ac:dyDescent="0.55000000000000004">
      <c r="A123" s="135">
        <v>2511</v>
      </c>
      <c r="B123" s="135" t="s">
        <v>141</v>
      </c>
      <c r="C123" s="135">
        <v>682486705</v>
      </c>
      <c r="D123" s="135">
        <v>36048996</v>
      </c>
      <c r="E123" s="135">
        <v>718535701</v>
      </c>
    </row>
    <row r="124" spans="1:5" x14ac:dyDescent="0.55000000000000004">
      <c r="A124" s="135">
        <v>2520</v>
      </c>
      <c r="B124" s="135" t="s">
        <v>142</v>
      </c>
      <c r="C124" s="135">
        <v>195330444</v>
      </c>
      <c r="D124" s="135">
        <v>5262228</v>
      </c>
      <c r="E124" s="135">
        <v>200592672</v>
      </c>
    </row>
    <row r="125" spans="1:5" x14ac:dyDescent="0.55000000000000004">
      <c r="A125" s="135">
        <v>2556</v>
      </c>
      <c r="B125" s="135" t="s">
        <v>362</v>
      </c>
      <c r="C125" s="135">
        <v>282516599</v>
      </c>
      <c r="D125" s="135">
        <v>4222536</v>
      </c>
      <c r="E125" s="135">
        <v>286739135</v>
      </c>
    </row>
    <row r="126" spans="1:5" x14ac:dyDescent="0.55000000000000004">
      <c r="A126" s="135">
        <v>3195</v>
      </c>
      <c r="B126" s="135" t="s">
        <v>144</v>
      </c>
      <c r="C126" s="135">
        <v>622272667</v>
      </c>
      <c r="D126" s="135">
        <v>81274794</v>
      </c>
      <c r="E126" s="135">
        <v>703547461</v>
      </c>
    </row>
    <row r="127" spans="1:5" x14ac:dyDescent="0.55000000000000004">
      <c r="A127" s="135">
        <v>2709</v>
      </c>
      <c r="B127" s="135" t="s">
        <v>145</v>
      </c>
      <c r="C127" s="135">
        <v>711534095</v>
      </c>
      <c r="D127" s="135">
        <v>87422085</v>
      </c>
      <c r="E127" s="135">
        <v>798956180</v>
      </c>
    </row>
    <row r="128" spans="1:5" x14ac:dyDescent="0.55000000000000004">
      <c r="A128" s="135">
        <v>2718</v>
      </c>
      <c r="B128" s="135" t="s">
        <v>146</v>
      </c>
      <c r="C128" s="135">
        <v>307782874</v>
      </c>
      <c r="D128" s="135">
        <v>1243077</v>
      </c>
      <c r="E128" s="135">
        <v>309025951</v>
      </c>
    </row>
    <row r="129" spans="1:5" x14ac:dyDescent="0.55000000000000004">
      <c r="A129" s="135">
        <v>2727</v>
      </c>
      <c r="B129" s="135" t="s">
        <v>147</v>
      </c>
      <c r="C129" s="135">
        <v>284719161</v>
      </c>
      <c r="D129" s="135">
        <v>19517020</v>
      </c>
      <c r="E129" s="135">
        <v>304236181</v>
      </c>
    </row>
    <row r="130" spans="1:5" x14ac:dyDescent="0.55000000000000004">
      <c r="A130" s="135">
        <v>2754</v>
      </c>
      <c r="B130" s="135" t="s">
        <v>148</v>
      </c>
      <c r="C130" s="135">
        <v>214031937</v>
      </c>
      <c r="D130" s="135">
        <v>727004</v>
      </c>
      <c r="E130" s="135">
        <v>214758941</v>
      </c>
    </row>
    <row r="131" spans="1:5" x14ac:dyDescent="0.55000000000000004">
      <c r="A131" s="135">
        <v>2766</v>
      </c>
      <c r="B131" s="135" t="s">
        <v>363</v>
      </c>
      <c r="C131" s="135">
        <v>195236466</v>
      </c>
      <c r="D131" s="135">
        <v>122095</v>
      </c>
      <c r="E131" s="135">
        <v>195358561</v>
      </c>
    </row>
    <row r="132" spans="1:5" x14ac:dyDescent="0.55000000000000004">
      <c r="A132" s="135">
        <v>2772</v>
      </c>
      <c r="B132" s="135" t="s">
        <v>149</v>
      </c>
      <c r="C132" s="135">
        <v>145960011</v>
      </c>
      <c r="D132" s="135">
        <v>0</v>
      </c>
      <c r="E132" s="135">
        <v>145960011</v>
      </c>
    </row>
    <row r="133" spans="1:5" x14ac:dyDescent="0.55000000000000004">
      <c r="A133" s="135">
        <v>2781</v>
      </c>
      <c r="B133" s="135" t="s">
        <v>150</v>
      </c>
      <c r="C133" s="135">
        <v>454111329</v>
      </c>
      <c r="D133" s="135">
        <v>6973763</v>
      </c>
      <c r="E133" s="135">
        <v>461085092</v>
      </c>
    </row>
    <row r="134" spans="1:5" x14ac:dyDescent="0.55000000000000004">
      <c r="A134" s="135">
        <v>2826</v>
      </c>
      <c r="B134" s="135" t="s">
        <v>151</v>
      </c>
      <c r="C134" s="135">
        <v>594676015</v>
      </c>
      <c r="D134" s="135">
        <v>18230604</v>
      </c>
      <c r="E134" s="135">
        <v>612906619</v>
      </c>
    </row>
    <row r="135" spans="1:5" x14ac:dyDescent="0.55000000000000004">
      <c r="A135" s="135">
        <v>2846</v>
      </c>
      <c r="B135" s="135" t="s">
        <v>152</v>
      </c>
      <c r="C135" s="135">
        <v>285794844</v>
      </c>
      <c r="D135" s="135">
        <v>1576224</v>
      </c>
      <c r="E135" s="135">
        <v>287371068</v>
      </c>
    </row>
    <row r="136" spans="1:5" x14ac:dyDescent="0.55000000000000004">
      <c r="A136" s="135">
        <v>2862</v>
      </c>
      <c r="B136" s="135" t="s">
        <v>153</v>
      </c>
      <c r="C136" s="135">
        <v>515308172</v>
      </c>
      <c r="D136" s="135">
        <v>19232991</v>
      </c>
      <c r="E136" s="135">
        <v>534541163</v>
      </c>
    </row>
    <row r="137" spans="1:5" x14ac:dyDescent="0.55000000000000004">
      <c r="A137" s="135">
        <v>2977</v>
      </c>
      <c r="B137" s="135" t="s">
        <v>154</v>
      </c>
      <c r="C137" s="135">
        <v>346153546</v>
      </c>
      <c r="D137" s="135">
        <v>0</v>
      </c>
      <c r="E137" s="135">
        <v>346153546</v>
      </c>
    </row>
    <row r="138" spans="1:5" x14ac:dyDescent="0.55000000000000004">
      <c r="A138" s="135">
        <v>2988</v>
      </c>
      <c r="B138" s="135" t="s">
        <v>155</v>
      </c>
      <c r="C138" s="135">
        <v>255945080</v>
      </c>
      <c r="D138" s="135">
        <v>20427248</v>
      </c>
      <c r="E138" s="135">
        <v>276372328</v>
      </c>
    </row>
    <row r="139" spans="1:5" x14ac:dyDescent="0.55000000000000004">
      <c r="A139" s="135">
        <v>3029</v>
      </c>
      <c r="B139" s="135" t="s">
        <v>156</v>
      </c>
      <c r="C139" s="135">
        <v>617711707</v>
      </c>
      <c r="D139" s="135">
        <v>4201858</v>
      </c>
      <c r="E139" s="135">
        <v>621913565</v>
      </c>
    </row>
    <row r="140" spans="1:5" x14ac:dyDescent="0.55000000000000004">
      <c r="A140" s="135">
        <v>3033</v>
      </c>
      <c r="B140" s="135" t="s">
        <v>157</v>
      </c>
      <c r="C140" s="135">
        <v>334702174</v>
      </c>
      <c r="D140" s="135">
        <v>1903970</v>
      </c>
      <c r="E140" s="135">
        <v>336606144</v>
      </c>
    </row>
    <row r="141" spans="1:5" x14ac:dyDescent="0.55000000000000004">
      <c r="A141" s="135">
        <v>3042</v>
      </c>
      <c r="B141" s="135" t="s">
        <v>158</v>
      </c>
      <c r="C141" s="135">
        <v>215348920</v>
      </c>
      <c r="D141" s="135">
        <v>48635706</v>
      </c>
      <c r="E141" s="135">
        <v>263984626</v>
      </c>
    </row>
    <row r="142" spans="1:5" x14ac:dyDescent="0.55000000000000004">
      <c r="A142" s="135">
        <v>3060</v>
      </c>
      <c r="B142" s="135" t="s">
        <v>159</v>
      </c>
      <c r="C142" s="135">
        <v>560097788</v>
      </c>
      <c r="D142" s="135">
        <v>33652131</v>
      </c>
      <c r="E142" s="135">
        <v>593749919</v>
      </c>
    </row>
    <row r="143" spans="1:5" x14ac:dyDescent="0.55000000000000004">
      <c r="A143" s="135">
        <v>3168</v>
      </c>
      <c r="B143" s="135" t="s">
        <v>364</v>
      </c>
      <c r="C143" s="135">
        <v>456759515</v>
      </c>
      <c r="D143" s="135">
        <v>10275505</v>
      </c>
      <c r="E143" s="135">
        <v>467035020</v>
      </c>
    </row>
    <row r="144" spans="1:5" x14ac:dyDescent="0.55000000000000004">
      <c r="A144" s="135">
        <v>3105</v>
      </c>
      <c r="B144" s="135" t="s">
        <v>161</v>
      </c>
      <c r="C144" s="135">
        <v>501000938</v>
      </c>
      <c r="D144" s="135">
        <v>29001990</v>
      </c>
      <c r="E144" s="135">
        <v>530002928</v>
      </c>
    </row>
    <row r="145" spans="1:5" x14ac:dyDescent="0.55000000000000004">
      <c r="A145" s="135">
        <v>3114</v>
      </c>
      <c r="B145" s="135" t="s">
        <v>162</v>
      </c>
      <c r="C145" s="135">
        <v>1045965943</v>
      </c>
      <c r="D145" s="135">
        <v>53268370</v>
      </c>
      <c r="E145" s="135">
        <v>1099234313</v>
      </c>
    </row>
    <row r="146" spans="1:5" x14ac:dyDescent="0.55000000000000004">
      <c r="A146" s="135">
        <v>3119</v>
      </c>
      <c r="B146" s="135" t="s">
        <v>163</v>
      </c>
      <c r="C146" s="135">
        <v>303652650</v>
      </c>
      <c r="D146" s="135">
        <v>0</v>
      </c>
      <c r="E146" s="135">
        <v>303652650</v>
      </c>
    </row>
    <row r="147" spans="1:5" x14ac:dyDescent="0.55000000000000004">
      <c r="A147" s="135">
        <v>3141</v>
      </c>
      <c r="B147" s="135" t="s">
        <v>164</v>
      </c>
      <c r="C147" s="135">
        <v>6959003323</v>
      </c>
      <c r="D147" s="135">
        <v>604710187</v>
      </c>
      <c r="E147" s="135">
        <v>7563713510</v>
      </c>
    </row>
    <row r="148" spans="1:5" x14ac:dyDescent="0.55000000000000004">
      <c r="A148" s="135">
        <v>3150</v>
      </c>
      <c r="B148" s="135" t="s">
        <v>165</v>
      </c>
      <c r="C148" s="135">
        <v>415524648</v>
      </c>
      <c r="D148" s="135">
        <v>38010367</v>
      </c>
      <c r="E148" s="135">
        <v>453535015</v>
      </c>
    </row>
    <row r="149" spans="1:5" x14ac:dyDescent="0.55000000000000004">
      <c r="A149" s="135">
        <v>3154</v>
      </c>
      <c r="B149" s="135" t="s">
        <v>166</v>
      </c>
      <c r="C149" s="135">
        <v>189427596</v>
      </c>
      <c r="D149" s="135">
        <v>7110763</v>
      </c>
      <c r="E149" s="135">
        <v>196538359</v>
      </c>
    </row>
    <row r="150" spans="1:5" x14ac:dyDescent="0.55000000000000004">
      <c r="A150" s="135">
        <v>3186</v>
      </c>
      <c r="B150" s="135" t="s">
        <v>167</v>
      </c>
      <c r="C150" s="135">
        <v>164127772</v>
      </c>
      <c r="D150" s="135">
        <v>2493027</v>
      </c>
      <c r="E150" s="135">
        <v>166620799</v>
      </c>
    </row>
    <row r="151" spans="1:5" x14ac:dyDescent="0.55000000000000004">
      <c r="A151" s="135">
        <v>3204</v>
      </c>
      <c r="B151" s="135" t="s">
        <v>168</v>
      </c>
      <c r="C151" s="135">
        <v>337504096</v>
      </c>
      <c r="D151" s="135">
        <v>1202725</v>
      </c>
      <c r="E151" s="135">
        <v>338706821</v>
      </c>
    </row>
    <row r="152" spans="1:5" x14ac:dyDescent="0.55000000000000004">
      <c r="A152" s="135">
        <v>3231</v>
      </c>
      <c r="B152" s="135" t="s">
        <v>169</v>
      </c>
      <c r="C152" s="135">
        <v>2692155297</v>
      </c>
      <c r="D152" s="135">
        <v>445620021</v>
      </c>
      <c r="E152" s="135">
        <v>3137775318</v>
      </c>
    </row>
    <row r="153" spans="1:5" x14ac:dyDescent="0.55000000000000004">
      <c r="A153" s="135">
        <v>3312</v>
      </c>
      <c r="B153" s="135" t="s">
        <v>170</v>
      </c>
      <c r="C153" s="135">
        <v>400722138</v>
      </c>
      <c r="D153" s="135">
        <v>28340268</v>
      </c>
      <c r="E153" s="135">
        <v>429062406</v>
      </c>
    </row>
    <row r="154" spans="1:5" x14ac:dyDescent="0.55000000000000004">
      <c r="A154" s="135">
        <v>3330</v>
      </c>
      <c r="B154" s="135" t="s">
        <v>171</v>
      </c>
      <c r="C154" s="135">
        <v>207809089</v>
      </c>
      <c r="D154" s="135">
        <v>0</v>
      </c>
      <c r="E154" s="135">
        <v>207809089</v>
      </c>
    </row>
    <row r="155" spans="1:5" x14ac:dyDescent="0.55000000000000004">
      <c r="A155" s="135">
        <v>3348</v>
      </c>
      <c r="B155" s="135" t="s">
        <v>172</v>
      </c>
      <c r="C155" s="135">
        <v>229106023</v>
      </c>
      <c r="D155" s="135">
        <v>1562502</v>
      </c>
      <c r="E155" s="135">
        <v>230668525</v>
      </c>
    </row>
    <row r="156" spans="1:5" x14ac:dyDescent="0.55000000000000004">
      <c r="A156" s="135">
        <v>3375</v>
      </c>
      <c r="B156" s="135" t="s">
        <v>173</v>
      </c>
      <c r="C156" s="135">
        <v>516867431</v>
      </c>
      <c r="D156" s="135">
        <v>14740927</v>
      </c>
      <c r="E156" s="135">
        <v>531608358</v>
      </c>
    </row>
    <row r="157" spans="1:5" x14ac:dyDescent="0.55000000000000004">
      <c r="A157" s="135">
        <v>3420</v>
      </c>
      <c r="B157" s="135" t="s">
        <v>174</v>
      </c>
      <c r="C157" s="135">
        <v>320982953</v>
      </c>
      <c r="D157" s="135">
        <v>38543956</v>
      </c>
      <c r="E157" s="135">
        <v>359526909</v>
      </c>
    </row>
    <row r="158" spans="1:5" x14ac:dyDescent="0.55000000000000004">
      <c r="A158" s="135">
        <v>3465</v>
      </c>
      <c r="B158" s="135" t="s">
        <v>175</v>
      </c>
      <c r="C158" s="135">
        <v>88095825</v>
      </c>
      <c r="D158" s="135">
        <v>924897</v>
      </c>
      <c r="E158" s="135">
        <v>89020722</v>
      </c>
    </row>
    <row r="159" spans="1:5" x14ac:dyDescent="0.55000000000000004">
      <c r="A159" s="135">
        <v>3537</v>
      </c>
      <c r="B159" s="135" t="s">
        <v>176</v>
      </c>
      <c r="C159" s="135">
        <v>197767017</v>
      </c>
      <c r="D159" s="135">
        <v>607631</v>
      </c>
      <c r="E159" s="135">
        <v>198374648</v>
      </c>
    </row>
    <row r="160" spans="1:5" x14ac:dyDescent="0.55000000000000004">
      <c r="A160" s="135">
        <v>3555</v>
      </c>
      <c r="B160" s="135" t="s">
        <v>177</v>
      </c>
      <c r="C160" s="135">
        <v>277720373</v>
      </c>
      <c r="D160" s="135">
        <v>0</v>
      </c>
      <c r="E160" s="135">
        <v>277720373</v>
      </c>
    </row>
    <row r="161" spans="1:5" x14ac:dyDescent="0.55000000000000004">
      <c r="A161" s="135">
        <v>3600</v>
      </c>
      <c r="B161" s="135" t="s">
        <v>178</v>
      </c>
      <c r="C161" s="135">
        <v>955270703</v>
      </c>
      <c r="D161" s="135">
        <v>152871465</v>
      </c>
      <c r="E161" s="135">
        <v>1108142168</v>
      </c>
    </row>
    <row r="162" spans="1:5" x14ac:dyDescent="0.55000000000000004">
      <c r="A162" s="135">
        <v>3609</v>
      </c>
      <c r="B162" s="135" t="s">
        <v>179</v>
      </c>
      <c r="C162" s="135">
        <v>182047551</v>
      </c>
      <c r="D162" s="135">
        <v>1708536</v>
      </c>
      <c r="E162" s="135">
        <v>183756087</v>
      </c>
    </row>
    <row r="163" spans="1:5" x14ac:dyDescent="0.55000000000000004">
      <c r="A163" s="135">
        <v>3645</v>
      </c>
      <c r="B163" s="135" t="s">
        <v>180</v>
      </c>
      <c r="C163" s="135">
        <v>1602334589</v>
      </c>
      <c r="D163" s="135">
        <v>32960718</v>
      </c>
      <c r="E163" s="135">
        <v>1635295307</v>
      </c>
    </row>
    <row r="164" spans="1:5" x14ac:dyDescent="0.55000000000000004">
      <c r="A164" s="135">
        <v>3715</v>
      </c>
      <c r="B164" s="135" t="s">
        <v>181</v>
      </c>
      <c r="C164" s="135">
        <v>2519775280</v>
      </c>
      <c r="D164" s="135">
        <v>106303796</v>
      </c>
      <c r="E164" s="135">
        <v>2626079076</v>
      </c>
    </row>
    <row r="165" spans="1:5" x14ac:dyDescent="0.55000000000000004">
      <c r="A165" s="135">
        <v>3744</v>
      </c>
      <c r="B165" s="135" t="s">
        <v>182</v>
      </c>
      <c r="C165" s="135">
        <v>203754174</v>
      </c>
      <c r="D165" s="135">
        <v>6321528</v>
      </c>
      <c r="E165" s="135">
        <v>210075702</v>
      </c>
    </row>
    <row r="166" spans="1:5" x14ac:dyDescent="0.55000000000000004">
      <c r="A166" s="135">
        <v>3798</v>
      </c>
      <c r="B166" s="135" t="s">
        <v>183</v>
      </c>
      <c r="C166" s="135">
        <v>226381964</v>
      </c>
      <c r="D166" s="135">
        <v>0</v>
      </c>
      <c r="E166" s="135">
        <v>226381964</v>
      </c>
    </row>
    <row r="167" spans="1:5" x14ac:dyDescent="0.55000000000000004">
      <c r="A167" s="135">
        <v>3816</v>
      </c>
      <c r="B167" s="135" t="s">
        <v>184</v>
      </c>
      <c r="C167" s="135">
        <v>189750434</v>
      </c>
      <c r="D167" s="135">
        <v>2582901</v>
      </c>
      <c r="E167" s="135">
        <v>192333335</v>
      </c>
    </row>
    <row r="168" spans="1:5" x14ac:dyDescent="0.55000000000000004">
      <c r="A168" s="135">
        <v>3841</v>
      </c>
      <c r="B168" s="135" t="s">
        <v>185</v>
      </c>
      <c r="C168" s="135">
        <v>316821197</v>
      </c>
      <c r="D168" s="135">
        <v>8174871</v>
      </c>
      <c r="E168" s="135">
        <v>324996068</v>
      </c>
    </row>
    <row r="169" spans="1:5" x14ac:dyDescent="0.55000000000000004">
      <c r="A169" s="135">
        <v>3906</v>
      </c>
      <c r="B169" s="135" t="s">
        <v>186</v>
      </c>
      <c r="C169" s="135">
        <v>261386459</v>
      </c>
      <c r="D169" s="135">
        <v>9728838</v>
      </c>
      <c r="E169" s="135">
        <v>271115297</v>
      </c>
    </row>
    <row r="170" spans="1:5" x14ac:dyDescent="0.55000000000000004">
      <c r="A170" s="135">
        <v>4419</v>
      </c>
      <c r="B170" s="135" t="s">
        <v>365</v>
      </c>
      <c r="C170" s="135">
        <v>294347442</v>
      </c>
      <c r="D170" s="135">
        <v>26874375</v>
      </c>
      <c r="E170" s="135">
        <v>321221817</v>
      </c>
    </row>
    <row r="171" spans="1:5" x14ac:dyDescent="0.55000000000000004">
      <c r="A171" s="135">
        <v>3942</v>
      </c>
      <c r="B171" s="135" t="s">
        <v>187</v>
      </c>
      <c r="C171" s="135">
        <v>172940383</v>
      </c>
      <c r="D171" s="135">
        <v>6675705</v>
      </c>
      <c r="E171" s="135">
        <v>179616088</v>
      </c>
    </row>
    <row r="172" spans="1:5" x14ac:dyDescent="0.55000000000000004">
      <c r="A172" s="135">
        <v>4023</v>
      </c>
      <c r="B172" s="135" t="s">
        <v>188</v>
      </c>
      <c r="C172" s="135">
        <v>433185096</v>
      </c>
      <c r="D172" s="135">
        <v>53000144</v>
      </c>
      <c r="E172" s="135">
        <v>486185240</v>
      </c>
    </row>
    <row r="173" spans="1:5" x14ac:dyDescent="0.55000000000000004">
      <c r="A173" s="135">
        <v>4033</v>
      </c>
      <c r="B173" s="135" t="s">
        <v>366</v>
      </c>
      <c r="C173" s="135">
        <v>439076782</v>
      </c>
      <c r="D173" s="135">
        <v>4492955</v>
      </c>
      <c r="E173" s="135">
        <v>443569737</v>
      </c>
    </row>
    <row r="174" spans="1:5" x14ac:dyDescent="0.55000000000000004">
      <c r="A174" s="135">
        <v>4041</v>
      </c>
      <c r="B174" s="135" t="s">
        <v>190</v>
      </c>
      <c r="C174" s="135">
        <v>434352195</v>
      </c>
      <c r="D174" s="135">
        <v>22771910</v>
      </c>
      <c r="E174" s="135">
        <v>457124105</v>
      </c>
    </row>
    <row r="175" spans="1:5" x14ac:dyDescent="0.55000000000000004">
      <c r="A175" s="135">
        <v>4043</v>
      </c>
      <c r="B175" s="135" t="s">
        <v>191</v>
      </c>
      <c r="C175" s="135">
        <v>431182119</v>
      </c>
      <c r="D175" s="135">
        <v>4721763</v>
      </c>
      <c r="E175" s="135">
        <v>435903882</v>
      </c>
    </row>
    <row r="176" spans="1:5" x14ac:dyDescent="0.55000000000000004">
      <c r="A176" s="135">
        <v>4068</v>
      </c>
      <c r="B176" s="135" t="s">
        <v>367</v>
      </c>
      <c r="C176" s="135">
        <v>398828801</v>
      </c>
      <c r="D176" s="135">
        <v>8250226</v>
      </c>
      <c r="E176" s="135">
        <v>407079027</v>
      </c>
    </row>
    <row r="177" spans="1:5" x14ac:dyDescent="0.55000000000000004">
      <c r="A177" s="135">
        <v>4086</v>
      </c>
      <c r="B177" s="135" t="s">
        <v>193</v>
      </c>
      <c r="C177" s="135">
        <v>488243179</v>
      </c>
      <c r="D177" s="135">
        <v>80002627</v>
      </c>
      <c r="E177" s="135">
        <v>568245806</v>
      </c>
    </row>
    <row r="178" spans="1:5" x14ac:dyDescent="0.55000000000000004">
      <c r="A178" s="135">
        <v>4104</v>
      </c>
      <c r="B178" s="135" t="s">
        <v>194</v>
      </c>
      <c r="C178" s="135">
        <v>1177459547</v>
      </c>
      <c r="D178" s="135">
        <v>32144612</v>
      </c>
      <c r="E178" s="135">
        <v>1209604159</v>
      </c>
    </row>
    <row r="179" spans="1:5" x14ac:dyDescent="0.55000000000000004">
      <c r="A179" s="135">
        <v>4122</v>
      </c>
      <c r="B179" s="135" t="s">
        <v>195</v>
      </c>
      <c r="C179" s="135">
        <v>210187852</v>
      </c>
      <c r="D179" s="135">
        <v>0</v>
      </c>
      <c r="E179" s="135">
        <v>210187852</v>
      </c>
    </row>
    <row r="180" spans="1:5" x14ac:dyDescent="0.55000000000000004">
      <c r="A180" s="135">
        <v>4131</v>
      </c>
      <c r="B180" s="135" t="s">
        <v>196</v>
      </c>
      <c r="C180" s="135">
        <v>1419041213</v>
      </c>
      <c r="D180" s="135">
        <v>47727878</v>
      </c>
      <c r="E180" s="135">
        <v>1466769091</v>
      </c>
    </row>
    <row r="181" spans="1:5" x14ac:dyDescent="0.55000000000000004">
      <c r="A181" s="135">
        <v>4203</v>
      </c>
      <c r="B181" s="135" t="s">
        <v>197</v>
      </c>
      <c r="C181" s="135">
        <v>377202004</v>
      </c>
      <c r="D181" s="135">
        <v>4022479</v>
      </c>
      <c r="E181" s="135">
        <v>381224483</v>
      </c>
    </row>
    <row r="182" spans="1:5" x14ac:dyDescent="0.55000000000000004">
      <c r="A182" s="135">
        <v>4212</v>
      </c>
      <c r="B182" s="135" t="s">
        <v>198</v>
      </c>
      <c r="C182" s="135">
        <v>92772271</v>
      </c>
      <c r="D182" s="135">
        <v>0</v>
      </c>
      <c r="E182" s="135">
        <v>92772271</v>
      </c>
    </row>
    <row r="183" spans="1:5" x14ac:dyDescent="0.55000000000000004">
      <c r="A183" s="135">
        <v>4271</v>
      </c>
      <c r="B183" s="135" t="s">
        <v>200</v>
      </c>
      <c r="C183" s="135">
        <v>562961567</v>
      </c>
      <c r="D183" s="135">
        <v>13926743</v>
      </c>
      <c r="E183" s="135">
        <v>576888310</v>
      </c>
    </row>
    <row r="184" spans="1:5" x14ac:dyDescent="0.55000000000000004">
      <c r="A184" s="135">
        <v>4269</v>
      </c>
      <c r="B184" s="135" t="s">
        <v>199</v>
      </c>
      <c r="C184" s="135">
        <v>299332128</v>
      </c>
      <c r="D184" s="135">
        <v>309619</v>
      </c>
      <c r="E184" s="135">
        <v>299641747</v>
      </c>
    </row>
    <row r="185" spans="1:5" x14ac:dyDescent="0.55000000000000004">
      <c r="A185" s="135">
        <v>4356</v>
      </c>
      <c r="B185" s="135" t="s">
        <v>201</v>
      </c>
      <c r="C185" s="135">
        <v>342570941</v>
      </c>
      <c r="D185" s="135">
        <v>0</v>
      </c>
      <c r="E185" s="135">
        <v>342570941</v>
      </c>
    </row>
    <row r="186" spans="1:5" x14ac:dyDescent="0.55000000000000004">
      <c r="A186" s="135">
        <v>4149</v>
      </c>
      <c r="B186" s="135" t="s">
        <v>202</v>
      </c>
      <c r="C186" s="135">
        <v>742715136</v>
      </c>
      <c r="D186" s="135">
        <v>65332348</v>
      </c>
      <c r="E186" s="135">
        <v>808047484</v>
      </c>
    </row>
    <row r="187" spans="1:5" x14ac:dyDescent="0.55000000000000004">
      <c r="A187" s="135">
        <v>4437</v>
      </c>
      <c r="B187" s="135" t="s">
        <v>203</v>
      </c>
      <c r="C187" s="135">
        <v>439780166</v>
      </c>
      <c r="D187" s="135">
        <v>9512359</v>
      </c>
      <c r="E187" s="135">
        <v>449292525</v>
      </c>
    </row>
    <row r="188" spans="1:5" x14ac:dyDescent="0.55000000000000004">
      <c r="A188" s="135">
        <v>4446</v>
      </c>
      <c r="B188" s="135" t="s">
        <v>204</v>
      </c>
      <c r="C188" s="135">
        <v>410843742</v>
      </c>
      <c r="D188" s="135">
        <v>19699162</v>
      </c>
      <c r="E188" s="135">
        <v>430542904</v>
      </c>
    </row>
    <row r="189" spans="1:5" x14ac:dyDescent="0.55000000000000004">
      <c r="A189" s="135">
        <v>4491</v>
      </c>
      <c r="B189" s="135" t="s">
        <v>205</v>
      </c>
      <c r="C189" s="135">
        <v>148655843</v>
      </c>
      <c r="D189" s="135">
        <v>12549873</v>
      </c>
      <c r="E189" s="135">
        <v>161205716</v>
      </c>
    </row>
    <row r="190" spans="1:5" x14ac:dyDescent="0.55000000000000004">
      <c r="A190" s="135">
        <v>4505</v>
      </c>
      <c r="B190" s="135" t="s">
        <v>206</v>
      </c>
      <c r="C190" s="135">
        <v>114229057</v>
      </c>
      <c r="D190" s="135">
        <v>0</v>
      </c>
      <c r="E190" s="135">
        <v>114229057</v>
      </c>
    </row>
    <row r="191" spans="1:5" x14ac:dyDescent="0.55000000000000004">
      <c r="A191" s="135">
        <v>4509</v>
      </c>
      <c r="B191" s="135" t="s">
        <v>207</v>
      </c>
      <c r="C191" s="135">
        <v>76227117</v>
      </c>
      <c r="D191" s="135">
        <v>0</v>
      </c>
      <c r="E191" s="135">
        <v>76227117</v>
      </c>
    </row>
    <row r="192" spans="1:5" x14ac:dyDescent="0.55000000000000004">
      <c r="A192" s="135">
        <v>4518</v>
      </c>
      <c r="B192" s="135" t="s">
        <v>208</v>
      </c>
      <c r="C192" s="135">
        <v>97872057</v>
      </c>
      <c r="D192" s="135">
        <v>11843555</v>
      </c>
      <c r="E192" s="135">
        <v>109715612</v>
      </c>
    </row>
    <row r="193" spans="1:5" x14ac:dyDescent="0.55000000000000004">
      <c r="A193" s="135">
        <v>4527</v>
      </c>
      <c r="B193" s="135" t="s">
        <v>209</v>
      </c>
      <c r="C193" s="135">
        <v>361424871</v>
      </c>
      <c r="D193" s="135">
        <v>39492397</v>
      </c>
      <c r="E193" s="135">
        <v>400917268</v>
      </c>
    </row>
    <row r="194" spans="1:5" x14ac:dyDescent="0.55000000000000004">
      <c r="A194" s="135">
        <v>4536</v>
      </c>
      <c r="B194" s="135" t="s">
        <v>210</v>
      </c>
      <c r="C194" s="135">
        <v>628614708</v>
      </c>
      <c r="D194" s="135">
        <v>17948296</v>
      </c>
      <c r="E194" s="135">
        <v>646563004</v>
      </c>
    </row>
    <row r="195" spans="1:5" x14ac:dyDescent="0.55000000000000004">
      <c r="A195" s="135">
        <v>4554</v>
      </c>
      <c r="B195" s="135" t="s">
        <v>211</v>
      </c>
      <c r="C195" s="135">
        <v>351969463</v>
      </c>
      <c r="D195" s="135">
        <v>36114338</v>
      </c>
      <c r="E195" s="135">
        <v>388083801</v>
      </c>
    </row>
    <row r="196" spans="1:5" x14ac:dyDescent="0.55000000000000004">
      <c r="A196" s="135">
        <v>4572</v>
      </c>
      <c r="B196" s="135" t="s">
        <v>212</v>
      </c>
      <c r="C196" s="135">
        <v>87834167</v>
      </c>
      <c r="D196" s="135">
        <v>0</v>
      </c>
      <c r="E196" s="135">
        <v>87834167</v>
      </c>
    </row>
    <row r="197" spans="1:5" x14ac:dyDescent="0.55000000000000004">
      <c r="A197" s="135">
        <v>4581</v>
      </c>
      <c r="B197" s="135" t="s">
        <v>213</v>
      </c>
      <c r="C197" s="135">
        <v>1532755885</v>
      </c>
      <c r="D197" s="135">
        <v>78410448</v>
      </c>
      <c r="E197" s="135">
        <v>1611166333</v>
      </c>
    </row>
    <row r="198" spans="1:5" x14ac:dyDescent="0.55000000000000004">
      <c r="A198" s="135">
        <v>4599</v>
      </c>
      <c r="B198" s="135" t="s">
        <v>214</v>
      </c>
      <c r="C198" s="135">
        <v>290420104</v>
      </c>
      <c r="D198" s="135">
        <v>0</v>
      </c>
      <c r="E198" s="135">
        <v>290420104</v>
      </c>
    </row>
    <row r="199" spans="1:5" x14ac:dyDescent="0.55000000000000004">
      <c r="A199" s="135">
        <v>4617</v>
      </c>
      <c r="B199" s="135" t="s">
        <v>215</v>
      </c>
      <c r="C199" s="135">
        <v>541787243</v>
      </c>
      <c r="D199" s="135">
        <v>25688153</v>
      </c>
      <c r="E199" s="135">
        <v>567475396</v>
      </c>
    </row>
    <row r="200" spans="1:5" x14ac:dyDescent="0.55000000000000004">
      <c r="A200" s="135">
        <v>4662</v>
      </c>
      <c r="B200" s="135" t="s">
        <v>216</v>
      </c>
      <c r="C200" s="135">
        <v>565389837</v>
      </c>
      <c r="D200" s="135">
        <v>11448236</v>
      </c>
      <c r="E200" s="135">
        <v>576838073</v>
      </c>
    </row>
    <row r="201" spans="1:5" x14ac:dyDescent="0.55000000000000004">
      <c r="A201" s="135">
        <v>4689</v>
      </c>
      <c r="B201" s="135" t="s">
        <v>217</v>
      </c>
      <c r="C201" s="135">
        <v>141060382</v>
      </c>
      <c r="D201" s="135">
        <v>533395</v>
      </c>
      <c r="E201" s="135">
        <v>141593777</v>
      </c>
    </row>
    <row r="202" spans="1:5" x14ac:dyDescent="0.55000000000000004">
      <c r="A202" s="135">
        <v>4644</v>
      </c>
      <c r="B202" s="135" t="s">
        <v>218</v>
      </c>
      <c r="C202" s="135">
        <v>330972851</v>
      </c>
      <c r="D202" s="135">
        <v>736992</v>
      </c>
      <c r="E202" s="135">
        <v>331709843</v>
      </c>
    </row>
    <row r="203" spans="1:5" x14ac:dyDescent="0.55000000000000004">
      <c r="A203" s="135">
        <v>4725</v>
      </c>
      <c r="B203" s="135" t="s">
        <v>219</v>
      </c>
      <c r="C203" s="135">
        <v>944362660</v>
      </c>
      <c r="D203" s="135">
        <v>98806225</v>
      </c>
      <c r="E203" s="135">
        <v>1043168885</v>
      </c>
    </row>
    <row r="204" spans="1:5" x14ac:dyDescent="0.55000000000000004">
      <c r="A204" s="135">
        <v>2673</v>
      </c>
      <c r="B204" s="135" t="s">
        <v>220</v>
      </c>
      <c r="C204" s="135">
        <v>312912677</v>
      </c>
      <c r="D204" s="135">
        <v>29476100</v>
      </c>
      <c r="E204" s="135">
        <v>342388777</v>
      </c>
    </row>
    <row r="205" spans="1:5" x14ac:dyDescent="0.55000000000000004">
      <c r="A205" s="135">
        <v>153</v>
      </c>
      <c r="B205" s="135" t="s">
        <v>221</v>
      </c>
      <c r="C205" s="135">
        <v>302366641</v>
      </c>
      <c r="D205" s="135">
        <v>0</v>
      </c>
      <c r="E205" s="135">
        <v>302366641</v>
      </c>
    </row>
    <row r="206" spans="1:5" x14ac:dyDescent="0.55000000000000004">
      <c r="A206" s="135">
        <v>3691</v>
      </c>
      <c r="B206" s="135" t="s">
        <v>222</v>
      </c>
      <c r="C206" s="135">
        <v>388087127</v>
      </c>
      <c r="D206" s="135">
        <v>1780853</v>
      </c>
      <c r="E206" s="135">
        <v>389867980</v>
      </c>
    </row>
    <row r="207" spans="1:5" x14ac:dyDescent="0.55000000000000004">
      <c r="A207" s="135">
        <v>4774</v>
      </c>
      <c r="B207" s="135" t="s">
        <v>223</v>
      </c>
      <c r="C207" s="135">
        <v>510178670</v>
      </c>
      <c r="D207" s="135">
        <v>1983151</v>
      </c>
      <c r="E207" s="135">
        <v>512161821</v>
      </c>
    </row>
    <row r="208" spans="1:5" x14ac:dyDescent="0.55000000000000004">
      <c r="A208" s="135">
        <v>873</v>
      </c>
      <c r="B208" s="135" t="s">
        <v>224</v>
      </c>
      <c r="C208" s="135">
        <v>388554274</v>
      </c>
      <c r="D208" s="135">
        <v>69021014</v>
      </c>
      <c r="E208" s="135">
        <v>457575288</v>
      </c>
    </row>
    <row r="209" spans="1:5" x14ac:dyDescent="0.55000000000000004">
      <c r="A209" s="135">
        <v>4778</v>
      </c>
      <c r="B209" s="135" t="s">
        <v>225</v>
      </c>
      <c r="C209" s="135">
        <v>307116349</v>
      </c>
      <c r="D209" s="135">
        <v>0</v>
      </c>
      <c r="E209" s="135">
        <v>307116349</v>
      </c>
    </row>
    <row r="210" spans="1:5" x14ac:dyDescent="0.55000000000000004">
      <c r="A210" s="135">
        <v>4777</v>
      </c>
      <c r="B210" s="135" t="s">
        <v>226</v>
      </c>
      <c r="C210" s="135">
        <v>272555635</v>
      </c>
      <c r="D210" s="135">
        <v>0</v>
      </c>
      <c r="E210" s="135">
        <v>272555635</v>
      </c>
    </row>
    <row r="211" spans="1:5" x14ac:dyDescent="0.55000000000000004">
      <c r="A211" s="135">
        <v>4776</v>
      </c>
      <c r="B211" s="135" t="s">
        <v>227</v>
      </c>
      <c r="C211" s="135">
        <v>292928362</v>
      </c>
      <c r="D211" s="135">
        <v>41004178</v>
      </c>
      <c r="E211" s="135">
        <v>333932540</v>
      </c>
    </row>
    <row r="212" spans="1:5" x14ac:dyDescent="0.55000000000000004">
      <c r="A212" s="135">
        <v>4779</v>
      </c>
      <c r="B212" s="135" t="s">
        <v>228</v>
      </c>
      <c r="C212" s="135">
        <v>611403693</v>
      </c>
      <c r="D212" s="135">
        <v>61176977</v>
      </c>
      <c r="E212" s="135">
        <v>672580670</v>
      </c>
    </row>
    <row r="213" spans="1:5" x14ac:dyDescent="0.55000000000000004">
      <c r="A213" s="135">
        <v>4784</v>
      </c>
      <c r="B213" s="135" t="s">
        <v>229</v>
      </c>
      <c r="C213" s="135">
        <v>1320596650</v>
      </c>
      <c r="D213" s="135">
        <v>137389717</v>
      </c>
      <c r="E213" s="135">
        <v>1457986367</v>
      </c>
    </row>
    <row r="214" spans="1:5" x14ac:dyDescent="0.55000000000000004">
      <c r="A214" s="135">
        <v>4785</v>
      </c>
      <c r="B214" s="135" t="s">
        <v>230</v>
      </c>
      <c r="C214" s="135">
        <v>275295671</v>
      </c>
      <c r="D214" s="135">
        <v>0</v>
      </c>
      <c r="E214" s="135">
        <v>275295671</v>
      </c>
    </row>
    <row r="215" spans="1:5" x14ac:dyDescent="0.55000000000000004">
      <c r="A215" s="135">
        <v>333</v>
      </c>
      <c r="B215" s="135" t="s">
        <v>231</v>
      </c>
      <c r="C215" s="135">
        <v>396303386</v>
      </c>
      <c r="D215" s="135">
        <v>16778351</v>
      </c>
      <c r="E215" s="135">
        <v>413081737</v>
      </c>
    </row>
    <row r="216" spans="1:5" x14ac:dyDescent="0.55000000000000004">
      <c r="A216" s="135">
        <v>4773</v>
      </c>
      <c r="B216" s="135" t="s">
        <v>232</v>
      </c>
      <c r="C216" s="135">
        <v>269240209</v>
      </c>
      <c r="D216" s="135">
        <v>0</v>
      </c>
      <c r="E216" s="135">
        <v>269240209</v>
      </c>
    </row>
    <row r="217" spans="1:5" x14ac:dyDescent="0.55000000000000004">
      <c r="A217" s="135">
        <v>4788</v>
      </c>
      <c r="B217" s="135" t="s">
        <v>233</v>
      </c>
      <c r="C217" s="135">
        <v>275171892</v>
      </c>
      <c r="D217" s="135">
        <v>80780716</v>
      </c>
      <c r="E217" s="135">
        <v>355952608</v>
      </c>
    </row>
    <row r="218" spans="1:5" x14ac:dyDescent="0.55000000000000004">
      <c r="A218" s="135">
        <v>4797</v>
      </c>
      <c r="B218" s="135" t="s">
        <v>234</v>
      </c>
      <c r="C218" s="135">
        <v>882257848</v>
      </c>
      <c r="D218" s="135">
        <v>409844219</v>
      </c>
      <c r="E218" s="135">
        <v>1292102067</v>
      </c>
    </row>
    <row r="219" spans="1:5" x14ac:dyDescent="0.55000000000000004">
      <c r="A219" s="135">
        <v>4860</v>
      </c>
      <c r="B219" s="135" t="s">
        <v>235</v>
      </c>
      <c r="C219" s="135">
        <v>550847923</v>
      </c>
      <c r="D219" s="135">
        <v>150719124</v>
      </c>
      <c r="E219" s="135">
        <v>701567047</v>
      </c>
    </row>
    <row r="220" spans="1:5" x14ac:dyDescent="0.55000000000000004">
      <c r="A220" s="135">
        <v>4869</v>
      </c>
      <c r="B220" s="135" t="s">
        <v>236</v>
      </c>
      <c r="C220" s="135">
        <v>359298669</v>
      </c>
      <c r="D220" s="135">
        <v>30105466</v>
      </c>
      <c r="E220" s="135">
        <v>389404135</v>
      </c>
    </row>
    <row r="221" spans="1:5" x14ac:dyDescent="0.55000000000000004">
      <c r="A221" s="135">
        <v>4878</v>
      </c>
      <c r="B221" s="135" t="s">
        <v>237</v>
      </c>
      <c r="C221" s="135">
        <v>376416266</v>
      </c>
      <c r="D221" s="135">
        <v>0</v>
      </c>
      <c r="E221" s="135">
        <v>376416266</v>
      </c>
    </row>
    <row r="222" spans="1:5" x14ac:dyDescent="0.55000000000000004">
      <c r="A222" s="135">
        <v>4890</v>
      </c>
      <c r="B222" s="135" t="s">
        <v>238</v>
      </c>
      <c r="C222" s="135">
        <v>1608744876</v>
      </c>
      <c r="D222" s="135">
        <v>82158189</v>
      </c>
      <c r="E222" s="135">
        <v>1690903065</v>
      </c>
    </row>
    <row r="223" spans="1:5" x14ac:dyDescent="0.55000000000000004">
      <c r="A223" s="135">
        <v>4905</v>
      </c>
      <c r="B223" s="135" t="s">
        <v>239</v>
      </c>
      <c r="C223" s="135">
        <v>117341299</v>
      </c>
      <c r="D223" s="135">
        <v>0</v>
      </c>
      <c r="E223" s="135">
        <v>117341299</v>
      </c>
    </row>
    <row r="224" spans="1:5" x14ac:dyDescent="0.55000000000000004">
      <c r="A224" s="135">
        <v>4978</v>
      </c>
      <c r="B224" s="135" t="s">
        <v>240</v>
      </c>
      <c r="C224" s="135">
        <v>188644057</v>
      </c>
      <c r="D224" s="135">
        <v>67900467</v>
      </c>
      <c r="E224" s="135">
        <v>256544524</v>
      </c>
    </row>
    <row r="225" spans="1:5" x14ac:dyDescent="0.55000000000000004">
      <c r="A225" s="135">
        <v>4995</v>
      </c>
      <c r="B225" s="135" t="s">
        <v>241</v>
      </c>
      <c r="C225" s="135">
        <v>401625921</v>
      </c>
      <c r="D225" s="135">
        <v>54230159</v>
      </c>
      <c r="E225" s="135">
        <v>455856080</v>
      </c>
    </row>
    <row r="226" spans="1:5" x14ac:dyDescent="0.55000000000000004">
      <c r="A226" s="135">
        <v>5013</v>
      </c>
      <c r="B226" s="135" t="s">
        <v>242</v>
      </c>
      <c r="C226" s="135">
        <v>709396393</v>
      </c>
      <c r="D226" s="135">
        <v>12260705</v>
      </c>
      <c r="E226" s="135">
        <v>721657098</v>
      </c>
    </row>
    <row r="227" spans="1:5" x14ac:dyDescent="0.55000000000000004">
      <c r="A227" s="135">
        <v>5049</v>
      </c>
      <c r="B227" s="135" t="s">
        <v>243</v>
      </c>
      <c r="C227" s="135">
        <v>885346678</v>
      </c>
      <c r="D227" s="135">
        <v>45602095</v>
      </c>
      <c r="E227" s="135">
        <v>930948773</v>
      </c>
    </row>
    <row r="228" spans="1:5" x14ac:dyDescent="0.55000000000000004">
      <c r="A228" s="135">
        <v>5319</v>
      </c>
      <c r="B228" s="135" t="s">
        <v>4</v>
      </c>
      <c r="C228" s="135">
        <v>376216631</v>
      </c>
      <c r="D228" s="135">
        <v>7552801</v>
      </c>
      <c r="E228" s="135">
        <v>383769432</v>
      </c>
    </row>
    <row r="229" spans="1:5" x14ac:dyDescent="0.55000000000000004">
      <c r="A229" s="135">
        <v>5121</v>
      </c>
      <c r="B229" s="135" t="s">
        <v>244</v>
      </c>
      <c r="C229" s="135">
        <v>459411876</v>
      </c>
      <c r="D229" s="135">
        <v>134923285</v>
      </c>
      <c r="E229" s="135">
        <v>594335161</v>
      </c>
    </row>
    <row r="230" spans="1:5" x14ac:dyDescent="0.55000000000000004">
      <c r="A230" s="135">
        <v>5139</v>
      </c>
      <c r="B230" s="135" t="s">
        <v>245</v>
      </c>
      <c r="C230" s="135">
        <v>145759787</v>
      </c>
      <c r="D230" s="135">
        <v>5713665</v>
      </c>
      <c r="E230" s="135">
        <v>151473452</v>
      </c>
    </row>
    <row r="231" spans="1:5" x14ac:dyDescent="0.55000000000000004">
      <c r="A231" s="135">
        <v>5163</v>
      </c>
      <c r="B231" s="135" t="s">
        <v>246</v>
      </c>
      <c r="C231" s="135">
        <v>335544387</v>
      </c>
      <c r="D231" s="135">
        <v>0</v>
      </c>
      <c r="E231" s="135">
        <v>335544387</v>
      </c>
    </row>
    <row r="232" spans="1:5" x14ac:dyDescent="0.55000000000000004">
      <c r="A232" s="135">
        <v>5166</v>
      </c>
      <c r="B232" s="135" t="s">
        <v>247</v>
      </c>
      <c r="C232" s="135">
        <v>1058858390</v>
      </c>
      <c r="D232" s="135">
        <v>59357478</v>
      </c>
      <c r="E232" s="135">
        <v>1118215868</v>
      </c>
    </row>
    <row r="233" spans="1:5" x14ac:dyDescent="0.55000000000000004">
      <c r="A233" s="135">
        <v>5184</v>
      </c>
      <c r="B233" s="135" t="s">
        <v>248</v>
      </c>
      <c r="C233" s="135">
        <v>421809649</v>
      </c>
      <c r="D233" s="135">
        <v>13116729</v>
      </c>
      <c r="E233" s="135">
        <v>434926378</v>
      </c>
    </row>
    <row r="234" spans="1:5" x14ac:dyDescent="0.55000000000000004">
      <c r="A234" s="135">
        <v>5250</v>
      </c>
      <c r="B234" s="135" t="s">
        <v>249</v>
      </c>
      <c r="C234" s="135">
        <v>2065412036</v>
      </c>
      <c r="D234" s="135">
        <v>172682322</v>
      </c>
      <c r="E234" s="135">
        <v>2238094358</v>
      </c>
    </row>
    <row r="235" spans="1:5" x14ac:dyDescent="0.55000000000000004">
      <c r="A235" s="135">
        <v>5256</v>
      </c>
      <c r="B235" s="135" t="s">
        <v>250</v>
      </c>
      <c r="C235" s="135">
        <v>217414745</v>
      </c>
      <c r="D235" s="135">
        <v>4076275</v>
      </c>
      <c r="E235" s="135">
        <v>221491020</v>
      </c>
    </row>
    <row r="236" spans="1:5" x14ac:dyDescent="0.55000000000000004">
      <c r="A236" s="135">
        <v>5283</v>
      </c>
      <c r="B236" s="135" t="s">
        <v>368</v>
      </c>
      <c r="C236" s="135">
        <v>685284956</v>
      </c>
      <c r="D236" s="135">
        <v>672406</v>
      </c>
      <c r="E236" s="135">
        <v>685957362</v>
      </c>
    </row>
    <row r="237" spans="1:5" x14ac:dyDescent="0.55000000000000004">
      <c r="A237" s="135">
        <v>5310</v>
      </c>
      <c r="B237" s="135" t="s">
        <v>252</v>
      </c>
      <c r="C237" s="135">
        <v>196370816</v>
      </c>
      <c r="D237" s="135">
        <v>2097690</v>
      </c>
      <c r="E237" s="135">
        <v>198468506</v>
      </c>
    </row>
    <row r="238" spans="1:5" x14ac:dyDescent="0.55000000000000004">
      <c r="A238" s="135">
        <v>5463</v>
      </c>
      <c r="B238" s="135" t="s">
        <v>253</v>
      </c>
      <c r="C238" s="135">
        <v>393582013</v>
      </c>
      <c r="D238" s="135">
        <v>7495262</v>
      </c>
      <c r="E238" s="135">
        <v>401077275</v>
      </c>
    </row>
    <row r="239" spans="1:5" x14ac:dyDescent="0.55000000000000004">
      <c r="A239" s="135">
        <v>5486</v>
      </c>
      <c r="B239" s="135" t="s">
        <v>254</v>
      </c>
      <c r="C239" s="135">
        <v>329418222</v>
      </c>
      <c r="D239" s="135">
        <v>250193</v>
      </c>
      <c r="E239" s="135">
        <v>329668415</v>
      </c>
    </row>
    <row r="240" spans="1:5" x14ac:dyDescent="0.55000000000000004">
      <c r="A240" s="135">
        <v>5508</v>
      </c>
      <c r="B240" s="135" t="s">
        <v>255</v>
      </c>
      <c r="C240" s="135">
        <v>312501973</v>
      </c>
      <c r="D240" s="135">
        <v>121340809</v>
      </c>
      <c r="E240" s="135">
        <v>433842782</v>
      </c>
    </row>
    <row r="241" spans="1:5" x14ac:dyDescent="0.55000000000000004">
      <c r="A241" s="135">
        <v>1975</v>
      </c>
      <c r="B241" s="135" t="s">
        <v>256</v>
      </c>
      <c r="C241" s="135">
        <v>262782569</v>
      </c>
      <c r="D241" s="135">
        <v>466608</v>
      </c>
      <c r="E241" s="135">
        <v>263249177</v>
      </c>
    </row>
    <row r="242" spans="1:5" x14ac:dyDescent="0.55000000000000004">
      <c r="A242" s="135">
        <v>4824</v>
      </c>
      <c r="B242" s="135" t="s">
        <v>257</v>
      </c>
      <c r="C242" s="135">
        <v>406361218</v>
      </c>
      <c r="D242" s="135">
        <v>7001753</v>
      </c>
      <c r="E242" s="135">
        <v>413362971</v>
      </c>
    </row>
    <row r="243" spans="1:5" x14ac:dyDescent="0.55000000000000004">
      <c r="A243" s="135">
        <v>5607</v>
      </c>
      <c r="B243" s="135" t="s">
        <v>258</v>
      </c>
      <c r="C243" s="135">
        <v>338037352</v>
      </c>
      <c r="D243" s="135">
        <v>63484098</v>
      </c>
      <c r="E243" s="135">
        <v>401521450</v>
      </c>
    </row>
    <row r="244" spans="1:5" x14ac:dyDescent="0.55000000000000004">
      <c r="A244" s="135">
        <v>5643</v>
      </c>
      <c r="B244" s="135" t="s">
        <v>259</v>
      </c>
      <c r="C244" s="135">
        <v>380309967</v>
      </c>
      <c r="D244" s="135">
        <v>41578123</v>
      </c>
      <c r="E244" s="135">
        <v>421888090</v>
      </c>
    </row>
    <row r="245" spans="1:5" x14ac:dyDescent="0.55000000000000004">
      <c r="A245" s="135">
        <v>5697</v>
      </c>
      <c r="B245" s="135" t="s">
        <v>260</v>
      </c>
      <c r="C245" s="135">
        <v>251162239</v>
      </c>
      <c r="D245" s="135">
        <v>5333891</v>
      </c>
      <c r="E245" s="135">
        <v>256496130</v>
      </c>
    </row>
    <row r="246" spans="1:5" x14ac:dyDescent="0.55000000000000004">
      <c r="A246" s="135">
        <v>5724</v>
      </c>
      <c r="B246" s="135" t="s">
        <v>261</v>
      </c>
      <c r="C246" s="135">
        <v>137794659</v>
      </c>
      <c r="D246" s="135">
        <v>4121709</v>
      </c>
      <c r="E246" s="135">
        <v>141916368</v>
      </c>
    </row>
    <row r="247" spans="1:5" x14ac:dyDescent="0.55000000000000004">
      <c r="A247" s="135">
        <v>5805</v>
      </c>
      <c r="B247" s="135" t="s">
        <v>262</v>
      </c>
      <c r="C247" s="135">
        <v>1217815395</v>
      </c>
      <c r="D247" s="135">
        <v>136848877</v>
      </c>
      <c r="E247" s="135">
        <v>1354664272</v>
      </c>
    </row>
    <row r="248" spans="1:5" x14ac:dyDescent="0.55000000000000004">
      <c r="A248" s="135">
        <v>5823</v>
      </c>
      <c r="B248" s="135" t="s">
        <v>263</v>
      </c>
      <c r="C248" s="135">
        <v>272014208</v>
      </c>
      <c r="D248" s="135">
        <v>350196</v>
      </c>
      <c r="E248" s="135">
        <v>272364404</v>
      </c>
    </row>
    <row r="249" spans="1:5" x14ac:dyDescent="0.55000000000000004">
      <c r="A249" s="135">
        <v>5832</v>
      </c>
      <c r="B249" s="135" t="s">
        <v>264</v>
      </c>
      <c r="C249" s="135">
        <v>215503062</v>
      </c>
      <c r="D249" s="135">
        <v>2901180</v>
      </c>
      <c r="E249" s="135">
        <v>218404242</v>
      </c>
    </row>
    <row r="250" spans="1:5" x14ac:dyDescent="0.55000000000000004">
      <c r="A250" s="135">
        <v>5877</v>
      </c>
      <c r="B250" s="135" t="s">
        <v>265</v>
      </c>
      <c r="C250" s="135">
        <v>871295337</v>
      </c>
      <c r="D250" s="135">
        <v>221540864</v>
      </c>
      <c r="E250" s="135">
        <v>1092836201</v>
      </c>
    </row>
    <row r="251" spans="1:5" x14ac:dyDescent="0.55000000000000004">
      <c r="A251" s="135">
        <v>5895</v>
      </c>
      <c r="B251" s="135" t="s">
        <v>266</v>
      </c>
      <c r="C251" s="135">
        <v>138681217</v>
      </c>
      <c r="D251" s="135">
        <v>0</v>
      </c>
      <c r="E251" s="135">
        <v>138681217</v>
      </c>
    </row>
    <row r="252" spans="1:5" x14ac:dyDescent="0.55000000000000004">
      <c r="A252" s="135">
        <v>5949</v>
      </c>
      <c r="B252" s="135" t="s">
        <v>267</v>
      </c>
      <c r="C252" s="135">
        <v>430654346</v>
      </c>
      <c r="D252" s="135">
        <v>124382695</v>
      </c>
      <c r="E252" s="135">
        <v>555037041</v>
      </c>
    </row>
    <row r="253" spans="1:5" x14ac:dyDescent="0.55000000000000004">
      <c r="A253" s="135">
        <v>5976</v>
      </c>
      <c r="B253" s="135" t="s">
        <v>268</v>
      </c>
      <c r="C253" s="135">
        <v>428428121</v>
      </c>
      <c r="D253" s="135">
        <v>4360365</v>
      </c>
      <c r="E253" s="135">
        <v>432788486</v>
      </c>
    </row>
    <row r="254" spans="1:5" x14ac:dyDescent="0.55000000000000004">
      <c r="A254" s="135">
        <v>5994</v>
      </c>
      <c r="B254" s="135" t="s">
        <v>269</v>
      </c>
      <c r="C254" s="135">
        <v>345326774</v>
      </c>
      <c r="D254" s="135">
        <v>34120330</v>
      </c>
      <c r="E254" s="135">
        <v>379447104</v>
      </c>
    </row>
    <row r="255" spans="1:5" x14ac:dyDescent="0.55000000000000004">
      <c r="A255" s="135">
        <v>6003</v>
      </c>
      <c r="B255" s="135" t="s">
        <v>270</v>
      </c>
      <c r="C255" s="135">
        <v>191607648</v>
      </c>
      <c r="D255" s="135">
        <v>0</v>
      </c>
      <c r="E255" s="135">
        <v>191607648</v>
      </c>
    </row>
    <row r="256" spans="1:5" x14ac:dyDescent="0.55000000000000004">
      <c r="A256" s="135">
        <v>6012</v>
      </c>
      <c r="B256" s="135" t="s">
        <v>271</v>
      </c>
      <c r="C256" s="135">
        <v>213787934</v>
      </c>
      <c r="D256" s="135">
        <v>0</v>
      </c>
      <c r="E256" s="135">
        <v>213787934</v>
      </c>
    </row>
    <row r="257" spans="1:5" x14ac:dyDescent="0.55000000000000004">
      <c r="A257" s="135">
        <v>6030</v>
      </c>
      <c r="B257" s="135" t="s">
        <v>272</v>
      </c>
      <c r="C257" s="135">
        <v>575216228</v>
      </c>
      <c r="D257" s="135">
        <v>122010472</v>
      </c>
      <c r="E257" s="135">
        <v>697226700</v>
      </c>
    </row>
    <row r="258" spans="1:5" x14ac:dyDescent="0.55000000000000004">
      <c r="A258" s="135">
        <v>6048</v>
      </c>
      <c r="B258" s="135" t="s">
        <v>273</v>
      </c>
      <c r="C258" s="135">
        <v>301996404</v>
      </c>
      <c r="D258" s="135">
        <v>0</v>
      </c>
      <c r="E258" s="135">
        <v>301996404</v>
      </c>
    </row>
    <row r="259" spans="1:5" x14ac:dyDescent="0.55000000000000004">
      <c r="A259" s="135">
        <v>6039</v>
      </c>
      <c r="B259" s="135" t="s">
        <v>274</v>
      </c>
      <c r="C259" s="135">
        <v>3184309309</v>
      </c>
      <c r="D259" s="135">
        <v>320002854</v>
      </c>
      <c r="E259" s="135">
        <v>3504312163</v>
      </c>
    </row>
    <row r="260" spans="1:5" x14ac:dyDescent="0.55000000000000004">
      <c r="A260" s="135">
        <v>6093</v>
      </c>
      <c r="B260" s="135" t="s">
        <v>275</v>
      </c>
      <c r="C260" s="135">
        <v>565107040</v>
      </c>
      <c r="D260" s="135">
        <v>25751283</v>
      </c>
      <c r="E260" s="135">
        <v>590858323</v>
      </c>
    </row>
    <row r="261" spans="1:5" x14ac:dyDescent="0.55000000000000004">
      <c r="A261" s="135">
        <v>6091</v>
      </c>
      <c r="B261" s="135" t="s">
        <v>276</v>
      </c>
      <c r="C261" s="135">
        <v>597097668</v>
      </c>
      <c r="D261" s="135">
        <v>1595007</v>
      </c>
      <c r="E261" s="135">
        <v>598692675</v>
      </c>
    </row>
    <row r="262" spans="1:5" x14ac:dyDescent="0.55000000000000004">
      <c r="A262" s="135">
        <v>6095</v>
      </c>
      <c r="B262" s="135" t="s">
        <v>277</v>
      </c>
      <c r="C262" s="135">
        <v>363657267</v>
      </c>
      <c r="D262" s="135">
        <v>1000681</v>
      </c>
      <c r="E262" s="135">
        <v>364657948</v>
      </c>
    </row>
    <row r="263" spans="1:5" x14ac:dyDescent="0.55000000000000004">
      <c r="A263" s="135">
        <v>5157</v>
      </c>
      <c r="B263" s="135" t="s">
        <v>369</v>
      </c>
      <c r="C263" s="135">
        <v>685618746</v>
      </c>
      <c r="D263" s="135">
        <v>15519323</v>
      </c>
      <c r="E263" s="135">
        <v>701138069</v>
      </c>
    </row>
    <row r="264" spans="1:5" x14ac:dyDescent="0.55000000000000004">
      <c r="A264" s="135">
        <v>6097</v>
      </c>
      <c r="B264" s="135" t="s">
        <v>279</v>
      </c>
      <c r="C264" s="135">
        <v>132928138</v>
      </c>
      <c r="D264" s="135">
        <v>0</v>
      </c>
      <c r="E264" s="135">
        <v>132928138</v>
      </c>
    </row>
    <row r="265" spans="1:5" x14ac:dyDescent="0.55000000000000004">
      <c r="A265" s="135">
        <v>6098</v>
      </c>
      <c r="B265" s="135" t="s">
        <v>370</v>
      </c>
      <c r="C265" s="135">
        <v>433660507</v>
      </c>
      <c r="D265" s="135">
        <v>5571589</v>
      </c>
      <c r="E265" s="135">
        <v>439232096</v>
      </c>
    </row>
    <row r="266" spans="1:5" x14ac:dyDescent="0.55000000000000004">
      <c r="A266" s="135">
        <v>6100</v>
      </c>
      <c r="B266" s="135" t="s">
        <v>281</v>
      </c>
      <c r="C266" s="135">
        <v>290208676</v>
      </c>
      <c r="D266" s="135">
        <v>1802256</v>
      </c>
      <c r="E266" s="135">
        <v>292010932</v>
      </c>
    </row>
    <row r="267" spans="1:5" x14ac:dyDescent="0.55000000000000004">
      <c r="A267" s="135">
        <v>6101</v>
      </c>
      <c r="B267" s="135" t="s">
        <v>282</v>
      </c>
      <c r="C267" s="135">
        <v>2449648055</v>
      </c>
      <c r="D267" s="135">
        <v>340590781</v>
      </c>
      <c r="E267" s="135">
        <v>2790238836</v>
      </c>
    </row>
    <row r="268" spans="1:5" x14ac:dyDescent="0.55000000000000004">
      <c r="A268" s="135">
        <v>6096</v>
      </c>
      <c r="B268" s="135" t="s">
        <v>380</v>
      </c>
      <c r="C268" s="135">
        <v>863827724</v>
      </c>
      <c r="D268" s="135">
        <v>81765734</v>
      </c>
      <c r="E268" s="135">
        <v>945593458</v>
      </c>
    </row>
    <row r="269" spans="1:5" x14ac:dyDescent="0.55000000000000004">
      <c r="A269" s="135">
        <v>6094</v>
      </c>
      <c r="B269" s="135" t="s">
        <v>283</v>
      </c>
      <c r="C269" s="135">
        <v>180551936</v>
      </c>
      <c r="D269" s="135">
        <v>0</v>
      </c>
      <c r="E269" s="135">
        <v>180551936</v>
      </c>
    </row>
    <row r="270" spans="1:5" x14ac:dyDescent="0.55000000000000004">
      <c r="A270" s="135">
        <v>6102</v>
      </c>
      <c r="B270" s="135" t="s">
        <v>284</v>
      </c>
      <c r="C270" s="135">
        <v>749249666</v>
      </c>
      <c r="D270" s="135">
        <v>38225209</v>
      </c>
      <c r="E270" s="135">
        <v>787474875</v>
      </c>
    </row>
    <row r="271" spans="1:5" x14ac:dyDescent="0.55000000000000004">
      <c r="A271" s="135">
        <v>6120</v>
      </c>
      <c r="B271" s="135" t="s">
        <v>285</v>
      </c>
      <c r="C271" s="135">
        <v>1337444355</v>
      </c>
      <c r="D271" s="135">
        <v>135555741</v>
      </c>
      <c r="E271" s="135">
        <v>1473000096</v>
      </c>
    </row>
    <row r="272" spans="1:5" x14ac:dyDescent="0.55000000000000004">
      <c r="A272" s="135">
        <v>6138</v>
      </c>
      <c r="B272" s="135" t="s">
        <v>286</v>
      </c>
      <c r="C272" s="135">
        <v>173892656</v>
      </c>
      <c r="D272" s="135">
        <v>25399</v>
      </c>
      <c r="E272" s="135">
        <v>173918055</v>
      </c>
    </row>
    <row r="273" spans="1:5" x14ac:dyDescent="0.55000000000000004">
      <c r="A273" s="135">
        <v>5751</v>
      </c>
      <c r="B273" s="135" t="s">
        <v>287</v>
      </c>
      <c r="C273" s="135">
        <v>372638904</v>
      </c>
      <c r="D273" s="135">
        <v>189877977</v>
      </c>
      <c r="E273" s="135">
        <v>562516881</v>
      </c>
    </row>
    <row r="274" spans="1:5" x14ac:dyDescent="0.55000000000000004">
      <c r="A274" s="135">
        <v>6165</v>
      </c>
      <c r="B274" s="135" t="s">
        <v>288</v>
      </c>
      <c r="C274" s="135">
        <v>85447504</v>
      </c>
      <c r="D274" s="135">
        <v>0</v>
      </c>
      <c r="E274" s="135">
        <v>85447504</v>
      </c>
    </row>
    <row r="275" spans="1:5" x14ac:dyDescent="0.55000000000000004">
      <c r="A275" s="135">
        <v>6175</v>
      </c>
      <c r="B275" s="135" t="s">
        <v>289</v>
      </c>
      <c r="C275" s="135">
        <v>305310906</v>
      </c>
      <c r="D275" s="135">
        <v>0</v>
      </c>
      <c r="E275" s="135">
        <v>305310906</v>
      </c>
    </row>
    <row r="276" spans="1:5" x14ac:dyDescent="0.55000000000000004">
      <c r="A276" s="135">
        <v>6219</v>
      </c>
      <c r="B276" s="135" t="s">
        <v>290</v>
      </c>
      <c r="C276" s="135">
        <v>515429950</v>
      </c>
      <c r="D276" s="135">
        <v>55174370</v>
      </c>
      <c r="E276" s="135">
        <v>570604320</v>
      </c>
    </row>
    <row r="277" spans="1:5" x14ac:dyDescent="0.55000000000000004">
      <c r="A277" s="135">
        <v>6246</v>
      </c>
      <c r="B277" s="135" t="s">
        <v>291</v>
      </c>
      <c r="C277" s="135">
        <v>94983677</v>
      </c>
      <c r="D277" s="135">
        <v>1645873</v>
      </c>
      <c r="E277" s="135">
        <v>96629550</v>
      </c>
    </row>
    <row r="278" spans="1:5" x14ac:dyDescent="0.55000000000000004">
      <c r="A278" s="135">
        <v>6273</v>
      </c>
      <c r="B278" s="135" t="s">
        <v>371</v>
      </c>
      <c r="C278" s="135">
        <v>394401214</v>
      </c>
      <c r="D278" s="135">
        <v>4961512</v>
      </c>
      <c r="E278" s="135">
        <v>399362726</v>
      </c>
    </row>
    <row r="279" spans="1:5" x14ac:dyDescent="0.55000000000000004">
      <c r="A279" s="135">
        <v>6408</v>
      </c>
      <c r="B279" s="135" t="s">
        <v>293</v>
      </c>
      <c r="C279" s="135">
        <v>337402542</v>
      </c>
      <c r="D279" s="135">
        <v>8450261</v>
      </c>
      <c r="E279" s="135">
        <v>345852803</v>
      </c>
    </row>
    <row r="280" spans="1:5" x14ac:dyDescent="0.55000000000000004">
      <c r="A280" s="135">
        <v>6453</v>
      </c>
      <c r="B280" s="135" t="s">
        <v>294</v>
      </c>
      <c r="C280" s="135">
        <v>273038941</v>
      </c>
      <c r="D280" s="135">
        <v>4331581</v>
      </c>
      <c r="E280" s="135">
        <v>277370522</v>
      </c>
    </row>
    <row r="281" spans="1:5" x14ac:dyDescent="0.55000000000000004">
      <c r="A281" s="135">
        <v>6460</v>
      </c>
      <c r="B281" s="135" t="s">
        <v>295</v>
      </c>
      <c r="C281" s="135">
        <v>267172279</v>
      </c>
      <c r="D281" s="135">
        <v>28491703</v>
      </c>
      <c r="E281" s="135">
        <v>295663982</v>
      </c>
    </row>
    <row r="282" spans="1:5" x14ac:dyDescent="0.55000000000000004">
      <c r="A282" s="135">
        <v>6462</v>
      </c>
      <c r="B282" s="135" t="s">
        <v>296</v>
      </c>
      <c r="C282" s="135">
        <v>140706179</v>
      </c>
      <c r="D282" s="135">
        <v>1088550</v>
      </c>
      <c r="E282" s="135">
        <v>141794729</v>
      </c>
    </row>
    <row r="283" spans="1:5" x14ac:dyDescent="0.55000000000000004">
      <c r="A283" s="135">
        <v>6471</v>
      </c>
      <c r="B283" s="135" t="s">
        <v>297</v>
      </c>
      <c r="C283" s="135">
        <v>157034137</v>
      </c>
      <c r="D283" s="135">
        <v>0</v>
      </c>
      <c r="E283" s="135">
        <v>157034137</v>
      </c>
    </row>
    <row r="284" spans="1:5" x14ac:dyDescent="0.55000000000000004">
      <c r="A284" s="135">
        <v>6509</v>
      </c>
      <c r="B284" s="135" t="s">
        <v>298</v>
      </c>
      <c r="C284" s="135">
        <v>246932964</v>
      </c>
      <c r="D284" s="135">
        <v>0</v>
      </c>
      <c r="E284" s="135">
        <v>246932964</v>
      </c>
    </row>
    <row r="285" spans="1:5" x14ac:dyDescent="0.55000000000000004">
      <c r="A285" s="135">
        <v>6512</v>
      </c>
      <c r="B285" s="135" t="s">
        <v>299</v>
      </c>
      <c r="C285" s="135">
        <v>140521126</v>
      </c>
      <c r="D285" s="135">
        <v>0</v>
      </c>
      <c r="E285" s="135">
        <v>140521126</v>
      </c>
    </row>
    <row r="286" spans="1:5" x14ac:dyDescent="0.55000000000000004">
      <c r="A286" s="135">
        <v>6516</v>
      </c>
      <c r="B286" s="135" t="s">
        <v>300</v>
      </c>
      <c r="C286" s="135">
        <v>160733625</v>
      </c>
      <c r="D286" s="135">
        <v>1061724</v>
      </c>
      <c r="E286" s="135">
        <v>161795349</v>
      </c>
    </row>
    <row r="287" spans="1:5" x14ac:dyDescent="0.55000000000000004">
      <c r="A287" s="135">
        <v>6534</v>
      </c>
      <c r="B287" s="135" t="s">
        <v>301</v>
      </c>
      <c r="C287" s="135">
        <v>304708471</v>
      </c>
      <c r="D287" s="135">
        <v>9005271</v>
      </c>
      <c r="E287" s="135">
        <v>313713742</v>
      </c>
    </row>
    <row r="288" spans="1:5" x14ac:dyDescent="0.55000000000000004">
      <c r="A288" s="135">
        <v>1935</v>
      </c>
      <c r="B288" s="135" t="s">
        <v>302</v>
      </c>
      <c r="C288" s="135">
        <v>482543224</v>
      </c>
      <c r="D288" s="135">
        <v>9022177</v>
      </c>
      <c r="E288" s="135">
        <v>491565401</v>
      </c>
    </row>
    <row r="289" spans="1:5" x14ac:dyDescent="0.55000000000000004">
      <c r="A289" s="135">
        <v>6561</v>
      </c>
      <c r="B289" s="135" t="s">
        <v>303</v>
      </c>
      <c r="C289" s="135">
        <v>372032650</v>
      </c>
      <c r="D289" s="135">
        <v>23707126</v>
      </c>
      <c r="E289" s="135">
        <v>395739776</v>
      </c>
    </row>
    <row r="290" spans="1:5" x14ac:dyDescent="0.55000000000000004">
      <c r="A290" s="135">
        <v>6579</v>
      </c>
      <c r="B290" s="135" t="s">
        <v>304</v>
      </c>
      <c r="C290" s="135">
        <v>1521725858</v>
      </c>
      <c r="D290" s="135">
        <v>109598614</v>
      </c>
      <c r="E290" s="135">
        <v>1631324472</v>
      </c>
    </row>
    <row r="291" spans="1:5" x14ac:dyDescent="0.55000000000000004">
      <c r="A291" s="135">
        <v>6592</v>
      </c>
      <c r="B291" s="135" t="s">
        <v>344</v>
      </c>
      <c r="C291" s="135">
        <v>498118093</v>
      </c>
      <c r="D291" s="135">
        <v>0</v>
      </c>
      <c r="E291" s="135">
        <v>498118093</v>
      </c>
    </row>
    <row r="292" spans="1:5" x14ac:dyDescent="0.55000000000000004">
      <c r="A292" s="135">
        <v>6615</v>
      </c>
      <c r="B292" s="135" t="s">
        <v>305</v>
      </c>
      <c r="C292" s="135">
        <v>326987469</v>
      </c>
      <c r="D292" s="135">
        <v>11640244</v>
      </c>
      <c r="E292" s="135">
        <v>338627713</v>
      </c>
    </row>
    <row r="293" spans="1:5" x14ac:dyDescent="0.55000000000000004">
      <c r="A293" s="135">
        <v>6651</v>
      </c>
      <c r="B293" s="135" t="s">
        <v>306</v>
      </c>
      <c r="C293" s="135">
        <v>162716152</v>
      </c>
      <c r="D293" s="135">
        <v>0</v>
      </c>
      <c r="E293" s="135">
        <v>162716152</v>
      </c>
    </row>
    <row r="294" spans="1:5" x14ac:dyDescent="0.55000000000000004">
      <c r="A294" s="135">
        <v>6660</v>
      </c>
      <c r="B294" s="135" t="s">
        <v>307</v>
      </c>
      <c r="C294" s="135">
        <v>598624579</v>
      </c>
      <c r="D294" s="135">
        <v>4228920</v>
      </c>
      <c r="E294" s="135">
        <v>602853499</v>
      </c>
    </row>
    <row r="295" spans="1:5" x14ac:dyDescent="0.55000000000000004">
      <c r="A295" s="135">
        <v>6700</v>
      </c>
      <c r="B295" s="135" t="s">
        <v>308</v>
      </c>
      <c r="C295" s="135">
        <v>182961681</v>
      </c>
      <c r="D295" s="135">
        <v>3892263</v>
      </c>
      <c r="E295" s="135">
        <v>186853944</v>
      </c>
    </row>
    <row r="296" spans="1:5" x14ac:dyDescent="0.55000000000000004">
      <c r="A296" s="135">
        <v>6759</v>
      </c>
      <c r="B296" s="135" t="s">
        <v>309</v>
      </c>
      <c r="C296" s="135">
        <v>234111480</v>
      </c>
      <c r="D296" s="135">
        <v>0</v>
      </c>
      <c r="E296" s="135">
        <v>234111480</v>
      </c>
    </row>
    <row r="297" spans="1:5" x14ac:dyDescent="0.55000000000000004">
      <c r="A297" s="135">
        <v>6762</v>
      </c>
      <c r="B297" s="135" t="s">
        <v>310</v>
      </c>
      <c r="C297" s="135">
        <v>257479048</v>
      </c>
      <c r="D297" s="135">
        <v>3929028</v>
      </c>
      <c r="E297" s="135">
        <v>261408076</v>
      </c>
    </row>
    <row r="298" spans="1:5" x14ac:dyDescent="0.55000000000000004">
      <c r="A298" s="135">
        <v>6768</v>
      </c>
      <c r="B298" s="135" t="s">
        <v>311</v>
      </c>
      <c r="C298" s="135">
        <v>516667253</v>
      </c>
      <c r="D298" s="135">
        <v>10295332</v>
      </c>
      <c r="E298" s="135">
        <v>526962585</v>
      </c>
    </row>
    <row r="299" spans="1:5" x14ac:dyDescent="0.55000000000000004">
      <c r="A299" s="135">
        <v>6795</v>
      </c>
      <c r="B299" s="135" t="s">
        <v>312</v>
      </c>
      <c r="C299" s="135">
        <v>2765393920</v>
      </c>
      <c r="D299" s="135">
        <v>419740134</v>
      </c>
      <c r="E299" s="135">
        <v>3185134054</v>
      </c>
    </row>
    <row r="300" spans="1:5" x14ac:dyDescent="0.55000000000000004">
      <c r="A300" s="135">
        <v>6822</v>
      </c>
      <c r="B300" s="135" t="s">
        <v>313</v>
      </c>
      <c r="C300" s="135">
        <v>5989777690</v>
      </c>
      <c r="D300" s="135">
        <v>1051531301</v>
      </c>
      <c r="E300" s="135">
        <v>7041308991</v>
      </c>
    </row>
    <row r="301" spans="1:5" x14ac:dyDescent="0.55000000000000004">
      <c r="A301" s="135">
        <v>6840</v>
      </c>
      <c r="B301" s="135" t="s">
        <v>314</v>
      </c>
      <c r="C301" s="135">
        <v>803961042</v>
      </c>
      <c r="D301" s="135">
        <v>121244941</v>
      </c>
      <c r="E301" s="135">
        <v>925205983</v>
      </c>
    </row>
    <row r="302" spans="1:5" x14ac:dyDescent="0.55000000000000004">
      <c r="A302" s="135">
        <v>6854</v>
      </c>
      <c r="B302" s="135" t="s">
        <v>315</v>
      </c>
      <c r="C302" s="135">
        <v>310151400</v>
      </c>
      <c r="D302" s="135">
        <v>0</v>
      </c>
      <c r="E302" s="135">
        <v>310151400</v>
      </c>
    </row>
    <row r="303" spans="1:5" x14ac:dyDescent="0.55000000000000004">
      <c r="A303" s="135">
        <v>6867</v>
      </c>
      <c r="B303" s="135" t="s">
        <v>316</v>
      </c>
      <c r="C303" s="135">
        <v>765608823</v>
      </c>
      <c r="D303" s="135">
        <v>15548262</v>
      </c>
      <c r="E303" s="135">
        <v>781157085</v>
      </c>
    </row>
    <row r="304" spans="1:5" x14ac:dyDescent="0.55000000000000004">
      <c r="A304" s="135">
        <v>6921</v>
      </c>
      <c r="B304" s="135" t="s">
        <v>317</v>
      </c>
      <c r="C304" s="135">
        <v>239789173</v>
      </c>
      <c r="D304" s="135">
        <v>3824935</v>
      </c>
      <c r="E304" s="135">
        <v>243614108</v>
      </c>
    </row>
    <row r="305" spans="1:5" x14ac:dyDescent="0.55000000000000004">
      <c r="A305" s="135">
        <v>6930</v>
      </c>
      <c r="B305" s="135" t="s">
        <v>318</v>
      </c>
      <c r="C305" s="135">
        <v>415769116</v>
      </c>
      <c r="D305" s="135">
        <v>23116048</v>
      </c>
      <c r="E305" s="135">
        <v>438885164</v>
      </c>
    </row>
    <row r="306" spans="1:5" x14ac:dyDescent="0.55000000000000004">
      <c r="A306" s="135">
        <v>6937</v>
      </c>
      <c r="B306" s="135" t="s">
        <v>319</v>
      </c>
      <c r="C306" s="135">
        <v>171044807</v>
      </c>
      <c r="D306" s="135">
        <v>13178738</v>
      </c>
      <c r="E306" s="135">
        <v>184223545</v>
      </c>
    </row>
    <row r="307" spans="1:5" x14ac:dyDescent="0.55000000000000004">
      <c r="A307" s="135">
        <v>6943</v>
      </c>
      <c r="B307" s="135" t="s">
        <v>320</v>
      </c>
      <c r="C307" s="135">
        <v>188532591</v>
      </c>
      <c r="D307" s="135">
        <v>1774790</v>
      </c>
      <c r="E307" s="135">
        <v>190307381</v>
      </c>
    </row>
    <row r="308" spans="1:5" x14ac:dyDescent="0.55000000000000004">
      <c r="A308" s="135">
        <v>6264</v>
      </c>
      <c r="B308" s="135" t="s">
        <v>321</v>
      </c>
      <c r="C308" s="135">
        <v>598731243</v>
      </c>
      <c r="D308" s="135">
        <v>115856756</v>
      </c>
      <c r="E308" s="135">
        <v>714587999</v>
      </c>
    </row>
    <row r="309" spans="1:5" x14ac:dyDescent="0.55000000000000004">
      <c r="A309" s="135">
        <v>6950</v>
      </c>
      <c r="B309" s="135" t="s">
        <v>372</v>
      </c>
      <c r="C309" s="135">
        <v>656216072</v>
      </c>
      <c r="D309" s="135">
        <v>25237687</v>
      </c>
      <c r="E309" s="135">
        <v>681453759</v>
      </c>
    </row>
    <row r="310" spans="1:5" x14ac:dyDescent="0.55000000000000004">
      <c r="A310" s="135">
        <v>6957</v>
      </c>
      <c r="B310" s="135" t="s">
        <v>323</v>
      </c>
      <c r="C310" s="135">
        <v>5307917766</v>
      </c>
      <c r="D310" s="135">
        <v>339051129</v>
      </c>
      <c r="E310" s="135">
        <v>5646968895</v>
      </c>
    </row>
    <row r="311" spans="1:5" x14ac:dyDescent="0.55000000000000004">
      <c r="A311" s="135">
        <v>5922</v>
      </c>
      <c r="B311" s="135" t="s">
        <v>324</v>
      </c>
      <c r="C311" s="135">
        <v>459892355</v>
      </c>
      <c r="D311" s="135">
        <v>8557277</v>
      </c>
      <c r="E311" s="135">
        <v>468449632</v>
      </c>
    </row>
    <row r="312" spans="1:5" x14ac:dyDescent="0.55000000000000004">
      <c r="A312" s="135">
        <v>819</v>
      </c>
      <c r="B312" s="135" t="s">
        <v>325</v>
      </c>
      <c r="C312" s="135">
        <v>331758600</v>
      </c>
      <c r="D312" s="135">
        <v>12940</v>
      </c>
      <c r="E312" s="135">
        <v>331771540</v>
      </c>
    </row>
    <row r="313" spans="1:5" x14ac:dyDescent="0.55000000000000004">
      <c r="A313" s="135">
        <v>6969</v>
      </c>
      <c r="B313" s="135" t="s">
        <v>326</v>
      </c>
      <c r="C313" s="135">
        <v>274057372</v>
      </c>
      <c r="D313" s="135">
        <v>0</v>
      </c>
      <c r="E313" s="135">
        <v>274057372</v>
      </c>
    </row>
    <row r="314" spans="1:5" x14ac:dyDescent="0.55000000000000004">
      <c r="A314" s="135">
        <v>6975</v>
      </c>
      <c r="B314" s="135" t="s">
        <v>327</v>
      </c>
      <c r="C314" s="135">
        <v>343708259</v>
      </c>
      <c r="D314" s="135">
        <v>16109998</v>
      </c>
      <c r="E314" s="135">
        <v>359818257</v>
      </c>
    </row>
    <row r="315" spans="1:5" x14ac:dyDescent="0.55000000000000004">
      <c r="A315" s="135">
        <v>6983</v>
      </c>
      <c r="B315" s="135" t="s">
        <v>328</v>
      </c>
      <c r="C315" s="135">
        <v>503953775</v>
      </c>
      <c r="D315" s="135">
        <v>36366790</v>
      </c>
      <c r="E315" s="135">
        <v>540320565</v>
      </c>
    </row>
    <row r="316" spans="1:5" x14ac:dyDescent="0.55000000000000004">
      <c r="A316" s="135">
        <v>6985</v>
      </c>
      <c r="B316" s="135" t="s">
        <v>329</v>
      </c>
      <c r="C316" s="135">
        <v>340425869</v>
      </c>
      <c r="D316" s="135">
        <v>0</v>
      </c>
      <c r="E316" s="135">
        <v>340425869</v>
      </c>
    </row>
    <row r="317" spans="1:5" x14ac:dyDescent="0.55000000000000004">
      <c r="A317" s="135">
        <v>6987</v>
      </c>
      <c r="B317" s="135" t="s">
        <v>330</v>
      </c>
      <c r="C317" s="135">
        <v>336688506</v>
      </c>
      <c r="D317" s="135">
        <v>18533094</v>
      </c>
      <c r="E317" s="135">
        <v>355221600</v>
      </c>
    </row>
    <row r="318" spans="1:5" x14ac:dyDescent="0.55000000000000004">
      <c r="A318" s="135">
        <v>6990</v>
      </c>
      <c r="B318" s="135" t="s">
        <v>331</v>
      </c>
      <c r="C318" s="135">
        <v>248985023</v>
      </c>
      <c r="D318" s="135">
        <v>11984437</v>
      </c>
      <c r="E318" s="135">
        <v>260969460</v>
      </c>
    </row>
    <row r="319" spans="1:5" x14ac:dyDescent="0.55000000000000004">
      <c r="A319" s="135">
        <v>6961</v>
      </c>
      <c r="B319" s="135" t="s">
        <v>373</v>
      </c>
      <c r="C319" s="135">
        <v>1634450034</v>
      </c>
      <c r="D319" s="135">
        <v>161602326</v>
      </c>
      <c r="E319" s="135">
        <v>1796052360</v>
      </c>
    </row>
    <row r="320" spans="1:5" x14ac:dyDescent="0.55000000000000004">
      <c r="A320" s="135">
        <v>6992</v>
      </c>
      <c r="B320" s="135" t="s">
        <v>333</v>
      </c>
      <c r="C320" s="135">
        <v>405420219</v>
      </c>
      <c r="D320" s="135">
        <v>2432742</v>
      </c>
      <c r="E320" s="135">
        <v>407852961</v>
      </c>
    </row>
    <row r="321" spans="1:5" x14ac:dyDescent="0.55000000000000004">
      <c r="A321" s="135">
        <v>7002</v>
      </c>
      <c r="B321" s="135" t="s">
        <v>334</v>
      </c>
      <c r="C321" s="135">
        <v>147424407</v>
      </c>
      <c r="D321" s="135">
        <v>0</v>
      </c>
      <c r="E321" s="135">
        <v>147424407</v>
      </c>
    </row>
    <row r="322" spans="1:5" x14ac:dyDescent="0.55000000000000004">
      <c r="A322" s="135">
        <v>7029</v>
      </c>
      <c r="B322" s="135" t="s">
        <v>335</v>
      </c>
      <c r="C322" s="135">
        <v>460611939</v>
      </c>
      <c r="D322" s="135">
        <v>45596478</v>
      </c>
      <c r="E322" s="135">
        <v>506208417</v>
      </c>
    </row>
    <row r="323" spans="1:5" x14ac:dyDescent="0.55000000000000004">
      <c r="A323" s="135">
        <v>7038</v>
      </c>
      <c r="B323" s="135" t="s">
        <v>336</v>
      </c>
      <c r="C323" s="135">
        <v>303676326</v>
      </c>
      <c r="D323" s="135">
        <v>19104030</v>
      </c>
      <c r="E323" s="135">
        <v>322780356</v>
      </c>
    </row>
    <row r="324" spans="1:5" x14ac:dyDescent="0.55000000000000004">
      <c r="A324" s="135">
        <v>7047</v>
      </c>
      <c r="B324" s="135" t="s">
        <v>337</v>
      </c>
      <c r="C324" s="135">
        <v>127811622</v>
      </c>
      <c r="D324" s="135">
        <v>2050095</v>
      </c>
      <c r="E324" s="135">
        <v>129861717</v>
      </c>
    </row>
    <row r="325" spans="1:5" x14ac:dyDescent="0.55000000000000004">
      <c r="A325" s="135">
        <v>7056</v>
      </c>
      <c r="B325" s="135" t="s">
        <v>338</v>
      </c>
      <c r="C325" s="135">
        <v>628009753</v>
      </c>
      <c r="D325" s="135">
        <v>61993575</v>
      </c>
      <c r="E325" s="135">
        <v>690003328</v>
      </c>
    </row>
    <row r="326" spans="1:5" x14ac:dyDescent="0.55000000000000004">
      <c r="A326" s="135">
        <v>7092</v>
      </c>
      <c r="B326" s="135" t="s">
        <v>339</v>
      </c>
      <c r="C326" s="135">
        <v>211973079</v>
      </c>
      <c r="D326" s="135">
        <v>4568527</v>
      </c>
      <c r="E326" s="135">
        <v>216541606</v>
      </c>
    </row>
    <row r="327" spans="1:5" x14ac:dyDescent="0.55000000000000004">
      <c r="A327" s="135">
        <v>7098</v>
      </c>
      <c r="B327" s="135" t="s">
        <v>340</v>
      </c>
      <c r="C327" s="135">
        <v>233658335</v>
      </c>
      <c r="D327" s="135">
        <v>5231085</v>
      </c>
      <c r="E327" s="135">
        <v>238889420</v>
      </c>
    </row>
    <row r="328" spans="1:5" x14ac:dyDescent="0.55000000000000004">
      <c r="A328" s="135">
        <v>7110</v>
      </c>
      <c r="B328" s="135" t="s">
        <v>341</v>
      </c>
      <c r="C328" s="135">
        <v>392999825</v>
      </c>
      <c r="D328" s="135">
        <v>8735218</v>
      </c>
      <c r="E328" s="135">
        <v>401735043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workbookViewId="0">
      <selection activeCell="D2" sqref="D2"/>
    </sheetView>
  </sheetViews>
  <sheetFormatPr defaultRowHeight="14.4" x14ac:dyDescent="0.55000000000000004"/>
  <cols>
    <col min="2" max="2" width="8.83984375" style="141"/>
  </cols>
  <sheetData>
    <row r="1" spans="1:4" x14ac:dyDescent="0.55000000000000004">
      <c r="A1">
        <v>1</v>
      </c>
      <c r="B1" s="141">
        <v>0</v>
      </c>
      <c r="C1">
        <f t="shared" ref="C1:C43" si="0">ROUND(B1*D$1,0)</f>
        <v>0</v>
      </c>
      <c r="D1">
        <v>7635</v>
      </c>
    </row>
    <row r="2" spans="1:4" x14ac:dyDescent="0.55000000000000004">
      <c r="A2">
        <v>2</v>
      </c>
      <c r="B2" s="141">
        <f t="shared" ref="B2:B12" si="1">B1+0.001</f>
        <v>1E-3</v>
      </c>
      <c r="C2">
        <f t="shared" si="0"/>
        <v>8</v>
      </c>
    </row>
    <row r="3" spans="1:4" x14ac:dyDescent="0.55000000000000004">
      <c r="A3">
        <v>3</v>
      </c>
      <c r="B3" s="141">
        <f t="shared" si="1"/>
        <v>2E-3</v>
      </c>
      <c r="C3">
        <f t="shared" si="0"/>
        <v>15</v>
      </c>
    </row>
    <row r="4" spans="1:4" x14ac:dyDescent="0.55000000000000004">
      <c r="A4">
        <v>4</v>
      </c>
      <c r="B4" s="141">
        <f t="shared" si="1"/>
        <v>3.0000000000000001E-3</v>
      </c>
      <c r="C4">
        <f t="shared" si="0"/>
        <v>23</v>
      </c>
    </row>
    <row r="5" spans="1:4" x14ac:dyDescent="0.55000000000000004">
      <c r="A5">
        <v>5</v>
      </c>
      <c r="B5" s="141">
        <f t="shared" si="1"/>
        <v>4.0000000000000001E-3</v>
      </c>
      <c r="C5">
        <f t="shared" si="0"/>
        <v>31</v>
      </c>
    </row>
    <row r="6" spans="1:4" x14ac:dyDescent="0.55000000000000004">
      <c r="A6">
        <v>6</v>
      </c>
      <c r="B6" s="141">
        <f t="shared" si="1"/>
        <v>5.0000000000000001E-3</v>
      </c>
      <c r="C6">
        <f t="shared" si="0"/>
        <v>38</v>
      </c>
    </row>
    <row r="7" spans="1:4" x14ac:dyDescent="0.55000000000000004">
      <c r="A7">
        <v>7</v>
      </c>
      <c r="B7" s="141">
        <f t="shared" si="1"/>
        <v>6.0000000000000001E-3</v>
      </c>
      <c r="C7">
        <f t="shared" si="0"/>
        <v>46</v>
      </c>
    </row>
    <row r="8" spans="1:4" x14ac:dyDescent="0.55000000000000004">
      <c r="A8">
        <v>8</v>
      </c>
      <c r="B8" s="141">
        <f t="shared" si="1"/>
        <v>7.0000000000000001E-3</v>
      </c>
      <c r="C8">
        <f t="shared" si="0"/>
        <v>53</v>
      </c>
    </row>
    <row r="9" spans="1:4" x14ac:dyDescent="0.55000000000000004">
      <c r="A9">
        <v>9</v>
      </c>
      <c r="B9" s="141">
        <f t="shared" si="1"/>
        <v>8.0000000000000002E-3</v>
      </c>
      <c r="C9">
        <f t="shared" si="0"/>
        <v>61</v>
      </c>
    </row>
    <row r="10" spans="1:4" x14ac:dyDescent="0.55000000000000004">
      <c r="A10">
        <v>10</v>
      </c>
      <c r="B10" s="141">
        <f t="shared" si="1"/>
        <v>9.0000000000000011E-3</v>
      </c>
      <c r="C10">
        <f t="shared" si="0"/>
        <v>69</v>
      </c>
    </row>
    <row r="11" spans="1:4" x14ac:dyDescent="0.55000000000000004">
      <c r="A11">
        <v>11</v>
      </c>
      <c r="B11" s="141">
        <f t="shared" si="1"/>
        <v>1.0000000000000002E-2</v>
      </c>
      <c r="C11">
        <f t="shared" si="0"/>
        <v>76</v>
      </c>
    </row>
    <row r="12" spans="1:4" x14ac:dyDescent="0.55000000000000004">
      <c r="A12">
        <v>12</v>
      </c>
      <c r="B12" s="141">
        <f t="shared" si="1"/>
        <v>1.1000000000000003E-2</v>
      </c>
      <c r="C12">
        <f t="shared" si="0"/>
        <v>84</v>
      </c>
    </row>
    <row r="13" spans="1:4" x14ac:dyDescent="0.55000000000000004">
      <c r="A13">
        <v>13</v>
      </c>
      <c r="B13" s="141">
        <f>B12+0.001</f>
        <v>1.2000000000000004E-2</v>
      </c>
      <c r="C13">
        <f t="shared" si="0"/>
        <v>92</v>
      </c>
    </row>
    <row r="14" spans="1:4" x14ac:dyDescent="0.55000000000000004">
      <c r="A14">
        <v>14</v>
      </c>
      <c r="B14" s="141">
        <f t="shared" ref="B14:B77" si="2">B13+0.001</f>
        <v>1.3000000000000005E-2</v>
      </c>
      <c r="C14">
        <f t="shared" si="0"/>
        <v>99</v>
      </c>
    </row>
    <row r="15" spans="1:4" x14ac:dyDescent="0.55000000000000004">
      <c r="A15">
        <v>15</v>
      </c>
      <c r="B15" s="141">
        <f t="shared" si="2"/>
        <v>1.4000000000000005E-2</v>
      </c>
      <c r="C15">
        <f t="shared" si="0"/>
        <v>107</v>
      </c>
    </row>
    <row r="16" spans="1:4" x14ac:dyDescent="0.55000000000000004">
      <c r="A16">
        <v>16</v>
      </c>
      <c r="B16" s="141">
        <f t="shared" si="2"/>
        <v>1.5000000000000006E-2</v>
      </c>
      <c r="C16">
        <f t="shared" si="0"/>
        <v>115</v>
      </c>
    </row>
    <row r="17" spans="1:3" x14ac:dyDescent="0.55000000000000004">
      <c r="A17">
        <v>17</v>
      </c>
      <c r="B17" s="141">
        <f t="shared" si="2"/>
        <v>1.6000000000000007E-2</v>
      </c>
      <c r="C17">
        <f t="shared" si="0"/>
        <v>122</v>
      </c>
    </row>
    <row r="18" spans="1:3" x14ac:dyDescent="0.55000000000000004">
      <c r="A18">
        <v>18</v>
      </c>
      <c r="B18" s="141">
        <f t="shared" si="2"/>
        <v>1.7000000000000008E-2</v>
      </c>
      <c r="C18">
        <f t="shared" si="0"/>
        <v>130</v>
      </c>
    </row>
    <row r="19" spans="1:3" x14ac:dyDescent="0.55000000000000004">
      <c r="A19">
        <v>19</v>
      </c>
      <c r="B19" s="141">
        <f t="shared" si="2"/>
        <v>1.8000000000000009E-2</v>
      </c>
      <c r="C19">
        <f t="shared" si="0"/>
        <v>137</v>
      </c>
    </row>
    <row r="20" spans="1:3" x14ac:dyDescent="0.55000000000000004">
      <c r="A20">
        <v>20</v>
      </c>
      <c r="B20" s="141">
        <f t="shared" si="2"/>
        <v>1.900000000000001E-2</v>
      </c>
      <c r="C20">
        <f t="shared" si="0"/>
        <v>145</v>
      </c>
    </row>
    <row r="21" spans="1:3" x14ac:dyDescent="0.55000000000000004">
      <c r="A21">
        <v>21</v>
      </c>
      <c r="B21" s="141">
        <f t="shared" si="2"/>
        <v>2.0000000000000011E-2</v>
      </c>
      <c r="C21">
        <f t="shared" si="0"/>
        <v>153</v>
      </c>
    </row>
    <row r="22" spans="1:3" x14ac:dyDescent="0.55000000000000004">
      <c r="A22">
        <v>22</v>
      </c>
      <c r="B22" s="141">
        <f t="shared" si="2"/>
        <v>2.1000000000000012E-2</v>
      </c>
      <c r="C22">
        <f t="shared" si="0"/>
        <v>160</v>
      </c>
    </row>
    <row r="23" spans="1:3" x14ac:dyDescent="0.55000000000000004">
      <c r="A23">
        <v>23</v>
      </c>
      <c r="B23" s="141">
        <f t="shared" si="2"/>
        <v>2.2000000000000013E-2</v>
      </c>
      <c r="C23">
        <f t="shared" si="0"/>
        <v>168</v>
      </c>
    </row>
    <row r="24" spans="1:3" x14ac:dyDescent="0.55000000000000004">
      <c r="A24">
        <v>24</v>
      </c>
      <c r="B24" s="141">
        <f t="shared" si="2"/>
        <v>2.3000000000000013E-2</v>
      </c>
      <c r="C24">
        <f t="shared" si="0"/>
        <v>176</v>
      </c>
    </row>
    <row r="25" spans="1:3" x14ac:dyDescent="0.55000000000000004">
      <c r="A25">
        <v>25</v>
      </c>
      <c r="B25" s="141">
        <f t="shared" si="2"/>
        <v>2.4000000000000014E-2</v>
      </c>
      <c r="C25">
        <f t="shared" si="0"/>
        <v>183</v>
      </c>
    </row>
    <row r="26" spans="1:3" x14ac:dyDescent="0.55000000000000004">
      <c r="A26">
        <v>26</v>
      </c>
      <c r="B26" s="141">
        <f t="shared" si="2"/>
        <v>2.5000000000000015E-2</v>
      </c>
      <c r="C26">
        <f t="shared" si="0"/>
        <v>191</v>
      </c>
    </row>
    <row r="27" spans="1:3" x14ac:dyDescent="0.55000000000000004">
      <c r="A27">
        <v>27</v>
      </c>
      <c r="B27" s="141">
        <f t="shared" si="2"/>
        <v>2.6000000000000016E-2</v>
      </c>
      <c r="C27">
        <f t="shared" si="0"/>
        <v>199</v>
      </c>
    </row>
    <row r="28" spans="1:3" x14ac:dyDescent="0.55000000000000004">
      <c r="A28">
        <v>28</v>
      </c>
      <c r="B28" s="141">
        <f t="shared" si="2"/>
        <v>2.7000000000000017E-2</v>
      </c>
      <c r="C28">
        <f t="shared" si="0"/>
        <v>206</v>
      </c>
    </row>
    <row r="29" spans="1:3" x14ac:dyDescent="0.55000000000000004">
      <c r="A29">
        <v>29</v>
      </c>
      <c r="B29" s="141">
        <f>B28+0.001</f>
        <v>2.8000000000000018E-2</v>
      </c>
      <c r="C29">
        <f t="shared" si="0"/>
        <v>214</v>
      </c>
    </row>
    <row r="30" spans="1:3" x14ac:dyDescent="0.55000000000000004">
      <c r="A30">
        <v>30</v>
      </c>
      <c r="B30" s="141">
        <f>B29+0.001</f>
        <v>2.9000000000000019E-2</v>
      </c>
      <c r="C30">
        <f t="shared" si="0"/>
        <v>221</v>
      </c>
    </row>
    <row r="31" spans="1:3" x14ac:dyDescent="0.55000000000000004">
      <c r="A31">
        <v>31</v>
      </c>
      <c r="B31" s="141">
        <f t="shared" si="2"/>
        <v>3.000000000000002E-2</v>
      </c>
      <c r="C31">
        <f t="shared" si="0"/>
        <v>229</v>
      </c>
    </row>
    <row r="32" spans="1:3" x14ac:dyDescent="0.55000000000000004">
      <c r="A32">
        <v>32</v>
      </c>
      <c r="B32" s="141">
        <f t="shared" si="2"/>
        <v>3.1000000000000021E-2</v>
      </c>
      <c r="C32">
        <f t="shared" si="0"/>
        <v>237</v>
      </c>
    </row>
    <row r="33" spans="1:3" x14ac:dyDescent="0.55000000000000004">
      <c r="A33">
        <v>33</v>
      </c>
      <c r="B33" s="141">
        <f t="shared" si="2"/>
        <v>3.2000000000000021E-2</v>
      </c>
      <c r="C33">
        <f t="shared" si="0"/>
        <v>244</v>
      </c>
    </row>
    <row r="34" spans="1:3" x14ac:dyDescent="0.55000000000000004">
      <c r="A34">
        <v>34</v>
      </c>
      <c r="B34" s="141">
        <f t="shared" si="2"/>
        <v>3.3000000000000022E-2</v>
      </c>
      <c r="C34">
        <f t="shared" si="0"/>
        <v>252</v>
      </c>
    </row>
    <row r="35" spans="1:3" x14ac:dyDescent="0.55000000000000004">
      <c r="A35">
        <v>35</v>
      </c>
      <c r="B35" s="141">
        <f t="shared" si="2"/>
        <v>3.4000000000000023E-2</v>
      </c>
      <c r="C35">
        <f t="shared" si="0"/>
        <v>260</v>
      </c>
    </row>
    <row r="36" spans="1:3" x14ac:dyDescent="0.55000000000000004">
      <c r="A36">
        <v>36</v>
      </c>
      <c r="B36" s="141">
        <f t="shared" si="2"/>
        <v>3.5000000000000024E-2</v>
      </c>
      <c r="C36">
        <f t="shared" si="0"/>
        <v>267</v>
      </c>
    </row>
    <row r="37" spans="1:3" x14ac:dyDescent="0.55000000000000004">
      <c r="A37">
        <v>37</v>
      </c>
      <c r="B37" s="141">
        <f t="shared" si="2"/>
        <v>3.6000000000000025E-2</v>
      </c>
      <c r="C37">
        <f t="shared" si="0"/>
        <v>275</v>
      </c>
    </row>
    <row r="38" spans="1:3" x14ac:dyDescent="0.55000000000000004">
      <c r="A38">
        <v>38</v>
      </c>
      <c r="B38" s="141">
        <f>B37+0.001</f>
        <v>3.7000000000000026E-2</v>
      </c>
      <c r="C38">
        <f t="shared" si="0"/>
        <v>282</v>
      </c>
    </row>
    <row r="39" spans="1:3" x14ac:dyDescent="0.55000000000000004">
      <c r="A39">
        <v>39</v>
      </c>
      <c r="B39" s="141">
        <f t="shared" si="2"/>
        <v>3.8000000000000027E-2</v>
      </c>
      <c r="C39">
        <f t="shared" si="0"/>
        <v>290</v>
      </c>
    </row>
    <row r="40" spans="1:3" x14ac:dyDescent="0.55000000000000004">
      <c r="A40">
        <v>40</v>
      </c>
      <c r="B40" s="141">
        <v>3.7499999999999999E-2</v>
      </c>
      <c r="C40">
        <f t="shared" si="0"/>
        <v>286</v>
      </c>
    </row>
    <row r="41" spans="1:3" x14ac:dyDescent="0.55000000000000004">
      <c r="A41">
        <v>41</v>
      </c>
      <c r="B41" s="141">
        <f>B39+0.001</f>
        <v>3.9000000000000028E-2</v>
      </c>
      <c r="C41">
        <f t="shared" si="0"/>
        <v>298</v>
      </c>
    </row>
    <row r="42" spans="1:3" x14ac:dyDescent="0.55000000000000004">
      <c r="A42">
        <v>42</v>
      </c>
      <c r="B42" s="141">
        <f>B41+0.001</f>
        <v>4.0000000000000029E-2</v>
      </c>
      <c r="C42">
        <f t="shared" si="0"/>
        <v>305</v>
      </c>
    </row>
    <row r="43" spans="1:3" x14ac:dyDescent="0.55000000000000004">
      <c r="A43">
        <v>43</v>
      </c>
      <c r="B43" s="141">
        <f t="shared" si="2"/>
        <v>4.1000000000000029E-2</v>
      </c>
      <c r="C43">
        <f t="shared" si="0"/>
        <v>313</v>
      </c>
    </row>
    <row r="44" spans="1:3" x14ac:dyDescent="0.55000000000000004">
      <c r="A44">
        <v>44</v>
      </c>
      <c r="B44" s="141">
        <f t="shared" si="2"/>
        <v>4.200000000000003E-2</v>
      </c>
      <c r="C44">
        <f t="shared" ref="C44:C57" si="3">ROUND(B44*D$1,0)</f>
        <v>321</v>
      </c>
    </row>
    <row r="45" spans="1:3" x14ac:dyDescent="0.55000000000000004">
      <c r="A45">
        <v>45</v>
      </c>
      <c r="B45" s="141">
        <f t="shared" si="2"/>
        <v>4.3000000000000031E-2</v>
      </c>
      <c r="C45">
        <f t="shared" si="3"/>
        <v>328</v>
      </c>
    </row>
    <row r="46" spans="1:3" x14ac:dyDescent="0.55000000000000004">
      <c r="A46">
        <v>46</v>
      </c>
      <c r="B46" s="141">
        <f t="shared" si="2"/>
        <v>4.4000000000000032E-2</v>
      </c>
      <c r="C46">
        <f t="shared" si="3"/>
        <v>336</v>
      </c>
    </row>
    <row r="47" spans="1:3" x14ac:dyDescent="0.55000000000000004">
      <c r="A47">
        <v>47</v>
      </c>
      <c r="B47" s="141">
        <f t="shared" si="2"/>
        <v>4.5000000000000033E-2</v>
      </c>
      <c r="C47">
        <f t="shared" si="3"/>
        <v>344</v>
      </c>
    </row>
    <row r="48" spans="1:3" x14ac:dyDescent="0.55000000000000004">
      <c r="A48">
        <v>48</v>
      </c>
      <c r="B48" s="141">
        <f t="shared" si="2"/>
        <v>4.6000000000000034E-2</v>
      </c>
      <c r="C48">
        <f t="shared" si="3"/>
        <v>351</v>
      </c>
    </row>
    <row r="49" spans="1:3" x14ac:dyDescent="0.55000000000000004">
      <c r="A49">
        <v>49</v>
      </c>
      <c r="B49" s="141">
        <f t="shared" si="2"/>
        <v>4.7000000000000035E-2</v>
      </c>
      <c r="C49">
        <f t="shared" si="3"/>
        <v>359</v>
      </c>
    </row>
    <row r="50" spans="1:3" x14ac:dyDescent="0.55000000000000004">
      <c r="A50">
        <v>50</v>
      </c>
      <c r="B50" s="141">
        <f t="shared" si="2"/>
        <v>4.8000000000000036E-2</v>
      </c>
      <c r="C50">
        <f t="shared" si="3"/>
        <v>366</v>
      </c>
    </row>
    <row r="51" spans="1:3" x14ac:dyDescent="0.55000000000000004">
      <c r="A51">
        <v>51</v>
      </c>
      <c r="B51" s="141">
        <f t="shared" si="2"/>
        <v>4.9000000000000037E-2</v>
      </c>
      <c r="C51">
        <f t="shared" si="3"/>
        <v>374</v>
      </c>
    </row>
    <row r="52" spans="1:3" x14ac:dyDescent="0.55000000000000004">
      <c r="A52">
        <v>52</v>
      </c>
      <c r="B52" s="141">
        <f t="shared" si="2"/>
        <v>5.0000000000000037E-2</v>
      </c>
      <c r="C52">
        <f t="shared" si="3"/>
        <v>382</v>
      </c>
    </row>
    <row r="53" spans="1:3" x14ac:dyDescent="0.55000000000000004">
      <c r="A53">
        <v>53</v>
      </c>
      <c r="B53" s="141">
        <f t="shared" si="2"/>
        <v>5.1000000000000038E-2</v>
      </c>
      <c r="C53">
        <f t="shared" si="3"/>
        <v>389</v>
      </c>
    </row>
    <row r="54" spans="1:3" x14ac:dyDescent="0.55000000000000004">
      <c r="A54">
        <v>54</v>
      </c>
      <c r="B54" s="141">
        <f t="shared" si="2"/>
        <v>5.2000000000000039E-2</v>
      </c>
      <c r="C54">
        <f t="shared" si="3"/>
        <v>397</v>
      </c>
    </row>
    <row r="55" spans="1:3" x14ac:dyDescent="0.55000000000000004">
      <c r="A55">
        <v>55</v>
      </c>
      <c r="B55" s="141">
        <f t="shared" si="2"/>
        <v>5.300000000000004E-2</v>
      </c>
      <c r="C55">
        <f t="shared" si="3"/>
        <v>405</v>
      </c>
    </row>
    <row r="56" spans="1:3" x14ac:dyDescent="0.55000000000000004">
      <c r="A56">
        <v>56</v>
      </c>
      <c r="B56" s="141">
        <f t="shared" si="2"/>
        <v>5.4000000000000041E-2</v>
      </c>
      <c r="C56">
        <f t="shared" si="3"/>
        <v>412</v>
      </c>
    </row>
    <row r="57" spans="1:3" x14ac:dyDescent="0.55000000000000004">
      <c r="A57">
        <v>57</v>
      </c>
      <c r="B57" s="141">
        <f t="shared" si="2"/>
        <v>5.5000000000000042E-2</v>
      </c>
      <c r="C57">
        <f t="shared" si="3"/>
        <v>420</v>
      </c>
    </row>
    <row r="58" spans="1:3" x14ac:dyDescent="0.55000000000000004">
      <c r="A58">
        <v>58</v>
      </c>
      <c r="B58" s="141">
        <f t="shared" si="2"/>
        <v>5.6000000000000043E-2</v>
      </c>
      <c r="C58">
        <f t="shared" ref="C58:C62" si="4">ROUND(B58*D$1,0)</f>
        <v>428</v>
      </c>
    </row>
    <row r="59" spans="1:3" x14ac:dyDescent="0.55000000000000004">
      <c r="A59">
        <v>59</v>
      </c>
      <c r="B59" s="141">
        <f t="shared" si="2"/>
        <v>5.7000000000000044E-2</v>
      </c>
      <c r="C59">
        <f t="shared" si="4"/>
        <v>435</v>
      </c>
    </row>
    <row r="60" spans="1:3" x14ac:dyDescent="0.55000000000000004">
      <c r="A60">
        <v>60</v>
      </c>
      <c r="B60" s="141">
        <f t="shared" si="2"/>
        <v>5.8000000000000045E-2</v>
      </c>
      <c r="C60">
        <f t="shared" si="4"/>
        <v>443</v>
      </c>
    </row>
    <row r="61" spans="1:3" x14ac:dyDescent="0.55000000000000004">
      <c r="A61">
        <v>61</v>
      </c>
      <c r="B61" s="141">
        <f t="shared" si="2"/>
        <v>5.9000000000000045E-2</v>
      </c>
      <c r="C61">
        <f t="shared" si="4"/>
        <v>450</v>
      </c>
    </row>
    <row r="62" spans="1:3" x14ac:dyDescent="0.55000000000000004">
      <c r="A62">
        <v>62</v>
      </c>
      <c r="B62" s="141">
        <f t="shared" si="2"/>
        <v>6.0000000000000046E-2</v>
      </c>
      <c r="C62">
        <f t="shared" si="4"/>
        <v>458</v>
      </c>
    </row>
    <row r="63" spans="1:3" x14ac:dyDescent="0.55000000000000004">
      <c r="A63">
        <v>63</v>
      </c>
      <c r="B63" s="141">
        <f t="shared" si="2"/>
        <v>6.1000000000000047E-2</v>
      </c>
      <c r="C63">
        <f t="shared" ref="C63:C92" si="5">ROUND(B63*D$1,0)</f>
        <v>466</v>
      </c>
    </row>
    <row r="64" spans="1:3" x14ac:dyDescent="0.55000000000000004">
      <c r="A64">
        <v>64</v>
      </c>
      <c r="B64" s="141">
        <f t="shared" si="2"/>
        <v>6.2000000000000048E-2</v>
      </c>
      <c r="C64">
        <f t="shared" si="5"/>
        <v>473</v>
      </c>
    </row>
    <row r="65" spans="1:3" x14ac:dyDescent="0.55000000000000004">
      <c r="A65">
        <v>65</v>
      </c>
      <c r="B65" s="141">
        <f t="shared" si="2"/>
        <v>6.3000000000000042E-2</v>
      </c>
      <c r="C65">
        <f t="shared" si="5"/>
        <v>481</v>
      </c>
    </row>
    <row r="66" spans="1:3" x14ac:dyDescent="0.55000000000000004">
      <c r="A66">
        <v>66</v>
      </c>
      <c r="B66" s="141">
        <f t="shared" si="2"/>
        <v>6.4000000000000043E-2</v>
      </c>
      <c r="C66">
        <f t="shared" si="5"/>
        <v>489</v>
      </c>
    </row>
    <row r="67" spans="1:3" x14ac:dyDescent="0.55000000000000004">
      <c r="A67">
        <v>67</v>
      </c>
      <c r="B67" s="141">
        <f t="shared" si="2"/>
        <v>6.5000000000000044E-2</v>
      </c>
      <c r="C67">
        <f t="shared" si="5"/>
        <v>496</v>
      </c>
    </row>
    <row r="68" spans="1:3" x14ac:dyDescent="0.55000000000000004">
      <c r="A68">
        <v>68</v>
      </c>
      <c r="B68" s="141">
        <f t="shared" si="2"/>
        <v>6.6000000000000045E-2</v>
      </c>
      <c r="C68">
        <f t="shared" si="5"/>
        <v>504</v>
      </c>
    </row>
    <row r="69" spans="1:3" x14ac:dyDescent="0.55000000000000004">
      <c r="A69">
        <v>69</v>
      </c>
      <c r="B69" s="141">
        <f t="shared" si="2"/>
        <v>6.7000000000000046E-2</v>
      </c>
      <c r="C69">
        <f t="shared" si="5"/>
        <v>512</v>
      </c>
    </row>
    <row r="70" spans="1:3" x14ac:dyDescent="0.55000000000000004">
      <c r="A70">
        <v>70</v>
      </c>
      <c r="B70" s="141">
        <f t="shared" si="2"/>
        <v>6.8000000000000047E-2</v>
      </c>
      <c r="C70">
        <f t="shared" si="5"/>
        <v>519</v>
      </c>
    </row>
    <row r="71" spans="1:3" x14ac:dyDescent="0.55000000000000004">
      <c r="A71">
        <v>71</v>
      </c>
      <c r="B71" s="141">
        <f t="shared" si="2"/>
        <v>6.9000000000000047E-2</v>
      </c>
      <c r="C71">
        <f t="shared" si="5"/>
        <v>527</v>
      </c>
    </row>
    <row r="72" spans="1:3" x14ac:dyDescent="0.55000000000000004">
      <c r="A72">
        <v>72</v>
      </c>
      <c r="B72" s="141">
        <f t="shared" si="2"/>
        <v>7.0000000000000048E-2</v>
      </c>
      <c r="C72">
        <f t="shared" si="5"/>
        <v>534</v>
      </c>
    </row>
    <row r="73" spans="1:3" x14ac:dyDescent="0.55000000000000004">
      <c r="A73">
        <v>73</v>
      </c>
      <c r="B73" s="141">
        <f t="shared" si="2"/>
        <v>7.1000000000000049E-2</v>
      </c>
      <c r="C73">
        <f t="shared" si="5"/>
        <v>542</v>
      </c>
    </row>
    <row r="74" spans="1:3" x14ac:dyDescent="0.55000000000000004">
      <c r="A74">
        <v>74</v>
      </c>
      <c r="B74" s="141">
        <f t="shared" si="2"/>
        <v>7.200000000000005E-2</v>
      </c>
      <c r="C74">
        <f t="shared" si="5"/>
        <v>550</v>
      </c>
    </row>
    <row r="75" spans="1:3" x14ac:dyDescent="0.55000000000000004">
      <c r="A75">
        <v>75</v>
      </c>
      <c r="B75" s="141">
        <f t="shared" si="2"/>
        <v>7.3000000000000051E-2</v>
      </c>
      <c r="C75">
        <f t="shared" si="5"/>
        <v>557</v>
      </c>
    </row>
    <row r="76" spans="1:3" x14ac:dyDescent="0.55000000000000004">
      <c r="A76">
        <v>76</v>
      </c>
      <c r="B76" s="141">
        <f t="shared" si="2"/>
        <v>7.4000000000000052E-2</v>
      </c>
      <c r="C76">
        <f t="shared" si="5"/>
        <v>565</v>
      </c>
    </row>
    <row r="77" spans="1:3" x14ac:dyDescent="0.55000000000000004">
      <c r="A77">
        <v>77</v>
      </c>
      <c r="B77" s="141">
        <f t="shared" si="2"/>
        <v>7.5000000000000053E-2</v>
      </c>
      <c r="C77">
        <f t="shared" si="5"/>
        <v>573</v>
      </c>
    </row>
    <row r="78" spans="1:3" x14ac:dyDescent="0.55000000000000004">
      <c r="A78">
        <v>78</v>
      </c>
      <c r="B78" s="141">
        <f t="shared" ref="B78:B92" si="6">B77+0.001</f>
        <v>7.6000000000000054E-2</v>
      </c>
      <c r="C78">
        <f t="shared" si="5"/>
        <v>580</v>
      </c>
    </row>
    <row r="79" spans="1:3" x14ac:dyDescent="0.55000000000000004">
      <c r="A79">
        <v>79</v>
      </c>
      <c r="B79" s="141">
        <f t="shared" si="6"/>
        <v>7.7000000000000055E-2</v>
      </c>
      <c r="C79">
        <f t="shared" si="5"/>
        <v>588</v>
      </c>
    </row>
    <row r="80" spans="1:3" x14ac:dyDescent="0.55000000000000004">
      <c r="A80">
        <v>80</v>
      </c>
      <c r="B80" s="141">
        <f t="shared" si="6"/>
        <v>7.8000000000000055E-2</v>
      </c>
      <c r="C80">
        <f t="shared" si="5"/>
        <v>596</v>
      </c>
    </row>
    <row r="81" spans="1:3" x14ac:dyDescent="0.55000000000000004">
      <c r="A81">
        <v>81</v>
      </c>
      <c r="B81" s="141">
        <f t="shared" si="6"/>
        <v>7.9000000000000056E-2</v>
      </c>
      <c r="C81">
        <f t="shared" si="5"/>
        <v>603</v>
      </c>
    </row>
    <row r="82" spans="1:3" x14ac:dyDescent="0.55000000000000004">
      <c r="A82">
        <v>82</v>
      </c>
      <c r="B82" s="141">
        <f t="shared" si="6"/>
        <v>8.0000000000000057E-2</v>
      </c>
      <c r="C82">
        <f t="shared" si="5"/>
        <v>611</v>
      </c>
    </row>
    <row r="83" spans="1:3" x14ac:dyDescent="0.55000000000000004">
      <c r="A83">
        <v>83</v>
      </c>
      <c r="B83" s="141">
        <f t="shared" si="6"/>
        <v>8.1000000000000058E-2</v>
      </c>
      <c r="C83">
        <f t="shared" si="5"/>
        <v>618</v>
      </c>
    </row>
    <row r="84" spans="1:3" x14ac:dyDescent="0.55000000000000004">
      <c r="A84">
        <v>84</v>
      </c>
      <c r="B84" s="141">
        <f t="shared" si="6"/>
        <v>8.2000000000000059E-2</v>
      </c>
      <c r="C84">
        <f t="shared" si="5"/>
        <v>626</v>
      </c>
    </row>
    <row r="85" spans="1:3" x14ac:dyDescent="0.55000000000000004">
      <c r="A85">
        <v>85</v>
      </c>
      <c r="B85" s="141">
        <f t="shared" si="6"/>
        <v>8.300000000000006E-2</v>
      </c>
      <c r="C85">
        <f t="shared" si="5"/>
        <v>634</v>
      </c>
    </row>
    <row r="86" spans="1:3" x14ac:dyDescent="0.55000000000000004">
      <c r="A86">
        <v>86</v>
      </c>
      <c r="B86" s="141">
        <f t="shared" si="6"/>
        <v>8.4000000000000061E-2</v>
      </c>
      <c r="C86">
        <f t="shared" si="5"/>
        <v>641</v>
      </c>
    </row>
    <row r="87" spans="1:3" x14ac:dyDescent="0.55000000000000004">
      <c r="A87">
        <v>87</v>
      </c>
      <c r="B87" s="141">
        <f t="shared" si="6"/>
        <v>8.5000000000000062E-2</v>
      </c>
      <c r="C87">
        <f t="shared" si="5"/>
        <v>649</v>
      </c>
    </row>
    <row r="88" spans="1:3" x14ac:dyDescent="0.55000000000000004">
      <c r="A88">
        <v>88</v>
      </c>
      <c r="B88" s="141">
        <f t="shared" si="6"/>
        <v>8.6000000000000063E-2</v>
      </c>
      <c r="C88">
        <f t="shared" si="5"/>
        <v>657</v>
      </c>
    </row>
    <row r="89" spans="1:3" x14ac:dyDescent="0.55000000000000004">
      <c r="A89">
        <v>89</v>
      </c>
      <c r="B89" s="141">
        <f t="shared" si="6"/>
        <v>8.7000000000000063E-2</v>
      </c>
      <c r="C89">
        <f t="shared" si="5"/>
        <v>664</v>
      </c>
    </row>
    <row r="90" spans="1:3" x14ac:dyDescent="0.55000000000000004">
      <c r="A90">
        <v>90</v>
      </c>
      <c r="B90" s="141">
        <f t="shared" si="6"/>
        <v>8.8000000000000064E-2</v>
      </c>
      <c r="C90">
        <f t="shared" si="5"/>
        <v>672</v>
      </c>
    </row>
    <row r="91" spans="1:3" x14ac:dyDescent="0.55000000000000004">
      <c r="A91">
        <v>91</v>
      </c>
      <c r="B91" s="141">
        <f t="shared" si="6"/>
        <v>8.9000000000000065E-2</v>
      </c>
      <c r="C91">
        <f t="shared" si="5"/>
        <v>680</v>
      </c>
    </row>
    <row r="92" spans="1:3" x14ac:dyDescent="0.55000000000000004">
      <c r="A92">
        <v>92</v>
      </c>
      <c r="B92" s="141">
        <f t="shared" si="6"/>
        <v>9.0000000000000066E-2</v>
      </c>
      <c r="C92">
        <f t="shared" si="5"/>
        <v>687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Props1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FY2025 RPDC </vt:lpstr>
      <vt:lpstr>SingleDistrict</vt:lpstr>
      <vt:lpstr>Valuations</vt:lpstr>
      <vt:lpstr>Sheet1</vt:lpstr>
      <vt:lpstr>SingleDistrict!Print_Area</vt:lpstr>
      <vt:lpstr>'FY2025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LGRP</cp:lastModifiedBy>
  <cp:lastPrinted>2023-10-17T19:35:08Z</cp:lastPrinted>
  <dcterms:created xsi:type="dcterms:W3CDTF">2010-01-05T21:03:46Z</dcterms:created>
  <dcterms:modified xsi:type="dcterms:W3CDTF">2024-01-17T20:40:37Z</dcterms:modified>
</cp:coreProperties>
</file>